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odules\"/>
    </mc:Choice>
  </mc:AlternateContent>
  <xr:revisionPtr revIDLastSave="0" documentId="13_ncr:1_{D3EA6C49-BFA8-40B1-A5FD-7FA1185B808E}" xr6:coauthVersionLast="40" xr6:coauthVersionMax="40" xr10:uidLastSave="{00000000-0000-0000-0000-000000000000}"/>
  <bookViews>
    <workbookView xWindow="30612" yWindow="-108" windowWidth="30936" windowHeight="16896" xr2:uid="{FCB17972-1965-432A-9CEA-8D356B5972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39" i="1" l="1"/>
  <c r="C39" i="1"/>
  <c r="D39" i="1"/>
  <c r="E39" i="1"/>
  <c r="F39" i="1"/>
  <c r="G39" i="1"/>
  <c r="B39" i="1"/>
  <c r="C28" i="1"/>
  <c r="C29" i="1"/>
  <c r="C37" i="1"/>
  <c r="D37" i="1"/>
  <c r="E37" i="1"/>
  <c r="F37" i="1"/>
  <c r="G37" i="1"/>
  <c r="C38" i="1"/>
  <c r="D38" i="1"/>
  <c r="E38" i="1"/>
  <c r="F38" i="1"/>
  <c r="G38" i="1"/>
  <c r="C40" i="1"/>
  <c r="D40" i="1"/>
  <c r="E40" i="1"/>
  <c r="F40" i="1"/>
  <c r="G40" i="1"/>
  <c r="C41" i="1"/>
  <c r="D41" i="1"/>
  <c r="E41" i="1"/>
  <c r="F41" i="1"/>
  <c r="G41" i="1"/>
  <c r="C42" i="1"/>
  <c r="D42" i="1"/>
  <c r="E42" i="1"/>
  <c r="F42" i="1"/>
  <c r="G42" i="1"/>
  <c r="B42" i="1"/>
  <c r="B41" i="1"/>
  <c r="B40" i="1"/>
  <c r="B38" i="1"/>
  <c r="B37" i="1"/>
  <c r="J42" i="1"/>
  <c r="J41" i="1"/>
  <c r="J40" i="1"/>
  <c r="J38" i="1"/>
  <c r="J37" i="1"/>
  <c r="C25" i="1"/>
  <c r="K25" i="1" s="1"/>
  <c r="K26" i="1" s="1"/>
  <c r="C24" i="1"/>
  <c r="P24" i="1" s="1"/>
  <c r="C23" i="1"/>
  <c r="C22" i="1"/>
  <c r="K23" i="1"/>
  <c r="L23" i="1"/>
  <c r="M23" i="1"/>
  <c r="N23" i="1"/>
  <c r="O23" i="1"/>
  <c r="P23" i="1"/>
  <c r="K24" i="1"/>
  <c r="L24" i="1"/>
  <c r="M24" i="1"/>
  <c r="N24" i="1"/>
  <c r="O24" i="1"/>
  <c r="P22" i="1"/>
  <c r="O22" i="1"/>
  <c r="N22" i="1"/>
  <c r="M22" i="1"/>
  <c r="L22" i="1"/>
  <c r="K22" i="1"/>
  <c r="P20" i="1"/>
  <c r="O20" i="1"/>
  <c r="P19" i="1"/>
  <c r="O19" i="1"/>
  <c r="N19" i="1"/>
  <c r="M19" i="1"/>
  <c r="L19" i="1"/>
  <c r="K19" i="1"/>
  <c r="P18" i="1"/>
  <c r="O18" i="1"/>
  <c r="N18" i="1"/>
  <c r="M18" i="1"/>
  <c r="L18" i="1"/>
  <c r="K18" i="1"/>
  <c r="P17" i="1"/>
  <c r="O17" i="1"/>
  <c r="N17" i="1"/>
  <c r="N20" i="1" s="1"/>
  <c r="M17" i="1"/>
  <c r="M20" i="1" s="1"/>
  <c r="L17" i="1"/>
  <c r="L20" i="1" s="1"/>
  <c r="K17" i="1"/>
  <c r="K20" i="1" s="1"/>
  <c r="C19" i="1"/>
  <c r="C18" i="1"/>
  <c r="C17" i="1"/>
  <c r="L15" i="1"/>
  <c r="M15" i="1"/>
  <c r="N15" i="1"/>
  <c r="O15" i="1"/>
  <c r="P15" i="1"/>
  <c r="K15" i="1"/>
  <c r="L12" i="1"/>
  <c r="M12" i="1"/>
  <c r="N12" i="1"/>
  <c r="O12" i="1"/>
  <c r="P12" i="1"/>
  <c r="K12" i="1"/>
  <c r="P14" i="1"/>
  <c r="O14" i="1"/>
  <c r="N14" i="1"/>
  <c r="M14" i="1"/>
  <c r="L14" i="1"/>
  <c r="K14" i="1"/>
  <c r="P13" i="1"/>
  <c r="O13" i="1"/>
  <c r="N13" i="1"/>
  <c r="M13" i="1"/>
  <c r="L13" i="1"/>
  <c r="K13" i="1"/>
  <c r="P8" i="1"/>
  <c r="P10" i="1" s="1"/>
  <c r="P9" i="1"/>
  <c r="P6" i="1"/>
  <c r="P5" i="1"/>
  <c r="C14" i="1"/>
  <c r="C12" i="1"/>
  <c r="C13" i="1"/>
  <c r="L10" i="1"/>
  <c r="M10" i="1"/>
  <c r="N10" i="1"/>
  <c r="O10" i="1"/>
  <c r="K10" i="1"/>
  <c r="L8" i="1"/>
  <c r="M8" i="1"/>
  <c r="N8" i="1"/>
  <c r="O8" i="1"/>
  <c r="L9" i="1"/>
  <c r="M9" i="1"/>
  <c r="N9" i="1"/>
  <c r="O9" i="1"/>
  <c r="K9" i="1"/>
  <c r="K8" i="1"/>
  <c r="L6" i="1"/>
  <c r="M6" i="1"/>
  <c r="N6" i="1"/>
  <c r="O6" i="1"/>
  <c r="K6" i="1"/>
  <c r="L5" i="1"/>
  <c r="M5" i="1"/>
  <c r="N5" i="1"/>
  <c r="O5" i="1"/>
  <c r="K5" i="1"/>
  <c r="C8" i="1"/>
  <c r="C9" i="1"/>
  <c r="C5" i="1"/>
  <c r="P29" i="1" l="1"/>
  <c r="O29" i="1"/>
  <c r="N29" i="1"/>
  <c r="M29" i="1"/>
  <c r="L29" i="1"/>
  <c r="K29" i="1"/>
  <c r="K28" i="1"/>
  <c r="L28" i="1"/>
  <c r="M28" i="1"/>
  <c r="N28" i="1"/>
  <c r="O28" i="1"/>
  <c r="P28" i="1"/>
  <c r="C30" i="1"/>
  <c r="O25" i="1"/>
  <c r="N25" i="1"/>
  <c r="N26" i="1" s="1"/>
  <c r="P25" i="1"/>
  <c r="P26" i="1" s="1"/>
  <c r="M25" i="1"/>
  <c r="M26" i="1" s="1"/>
  <c r="L25" i="1"/>
  <c r="L26" i="1" s="1"/>
  <c r="O26" i="1"/>
  <c r="K30" i="1" l="1"/>
  <c r="P30" i="1"/>
  <c r="O30" i="1"/>
  <c r="N30" i="1"/>
  <c r="M30" i="1"/>
  <c r="L30" i="1"/>
  <c r="L31" i="1" l="1"/>
  <c r="L32" i="1" s="1"/>
  <c r="K31" i="1"/>
  <c r="K32" i="1" s="1"/>
  <c r="P31" i="1"/>
  <c r="P32" i="1" s="1"/>
  <c r="O31" i="1"/>
  <c r="O32" i="1" s="1"/>
  <c r="N31" i="1"/>
  <c r="N32" i="1" s="1"/>
  <c r="M31" i="1"/>
  <c r="M32" i="1" s="1"/>
</calcChain>
</file>

<file path=xl/sharedStrings.xml><?xml version="1.0" encoding="utf-8"?>
<sst xmlns="http://schemas.openxmlformats.org/spreadsheetml/2006/main" count="64" uniqueCount="25">
  <si>
    <t>No Modules</t>
  </si>
  <si>
    <t>1 S3 per second</t>
  </si>
  <si>
    <t>Assy3</t>
  </si>
  <si>
    <t>Qty</t>
  </si>
  <si>
    <t>Time</t>
  </si>
  <si>
    <t>Copper</t>
  </si>
  <si>
    <t>Iron</t>
  </si>
  <si>
    <t>Plastic</t>
  </si>
  <si>
    <t>Steel</t>
  </si>
  <si>
    <t>S1 Modules</t>
  </si>
  <si>
    <t>S1</t>
  </si>
  <si>
    <t>Total</t>
  </si>
  <si>
    <t>S2 Modules</t>
  </si>
  <si>
    <t>S2</t>
  </si>
  <si>
    <t xml:space="preserve">Blue Circ </t>
  </si>
  <si>
    <t>Cost per item</t>
  </si>
  <si>
    <t>Total cost</t>
  </si>
  <si>
    <t>S3 Modules</t>
  </si>
  <si>
    <t>S3</t>
  </si>
  <si>
    <t>Sulfuric</t>
  </si>
  <si>
    <t>S3 + Beacon</t>
  </si>
  <si>
    <t>Beacon</t>
  </si>
  <si>
    <t>Blue Circ</t>
  </si>
  <si>
    <t>Space</t>
  </si>
  <si>
    <t>S1 + Beacon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</si>
</sst>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5" xfId="0" applyFont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1" fillId="0" borderId="8" xfId="0" applyFont="1" applyBorder="1"/>
    <xf numFmtId="0" fontId="1" fillId="0" borderId="9" xfId="0" applyFont="1" applyBorder="1"/>
    <xf numFmtId="0" fontId="2" fillId="0" borderId="7" xfId="0" applyFont="1" applyBorder="1"/>
    <xf numFmtId="0" fontId="0" fillId="0" borderId="10" xfId="0" applyBorder="1"/>
    <xf numFmtId="0" fontId="2" fillId="0" borderId="10" xfId="0" applyFont="1" applyBorder="1"/>
    <xf numFmtId="0" fontId="2" fillId="0" borderId="1" xfId="0" applyFont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2" fillId="3" borderId="0" xfId="0" applyFont="1" applyFill="1"/>
    <xf numFmtId="0" fontId="0" fillId="3" borderId="0" xfId="0" applyFill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0" fontId="2" fillId="0" borderId="1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Relative</a:t>
            </a:r>
            <a:r>
              <a:rPr lang="en-US" baseline="0"/>
              <a:t> Raw Resource Cost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Sheet1!$B$36</c:f>
              <c:strCache>
                <c:ptCount val="1"/>
                <c:pt idx="0">
                  <c:v>Time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Sheet1!$A$37:$A$42</c:f>
              <c:strCache>
                <c:ptCount val="6"/>
                <c:pt idx="0">
                  <c:v>No Modules</c:v>
                </c:pt>
                <c:pt idx="1">
                  <c:v>S1 Modules</c:v>
                </c:pt>
                <c:pt idx="2">
                  <c:v>S1 + Beacon</c:v>
                </c:pt>
                <c:pt idx="3">
                  <c:v>S2 Modules</c:v>
                </c:pt>
                <c:pt idx="4">
                  <c:v>S3 Modules</c:v>
                </c:pt>
                <c:pt idx="5">
                  <c:v>S3 + Beacon</c:v>
                </c:pt>
              </c:strCache>
            </c:strRef>
          </c:cat>
          <c:val>
            <c:numRef>
              <c:f>Sheet1!$B$37:$B$42</c:f>
              <c:numCache>
                <c:formatCode>General</c:formatCode>
                <c:ptCount val="6"/>
                <c:pt idx="0">
                  <c:v>123420</c:v>
                </c:pt>
                <c:pt idx="1">
                  <c:v>130977</c:v>
                </c:pt>
                <c:pt idx="2">
                  <c:v>99682.999999999985</c:v>
                </c:pt>
                <c:pt idx="3">
                  <c:v>518288</c:v>
                </c:pt>
                <c:pt idx="4">
                  <c:v>1956020</c:v>
                </c:pt>
                <c:pt idx="5">
                  <c:v>1459342.9999999998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86-4DBD-9B7A-09098832AED3}"/>
            </c:ext>
          </c:extLst>
        </c:ser>
        <c:ser>
          <c:idx val="1"/>
          <c:order val="1"/>
          <c:tx>
            <c:strRef>
              <c:f>Sheet1!$C$36</c:f>
              <c:strCache>
                <c:ptCount val="1"/>
                <c:pt idx="0">
                  <c:v>Copper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Sheet1!$A$37:$A$42</c:f>
              <c:strCache>
                <c:ptCount val="6"/>
                <c:pt idx="0">
                  <c:v>No Modules</c:v>
                </c:pt>
                <c:pt idx="1">
                  <c:v>S1 Modules</c:v>
                </c:pt>
                <c:pt idx="2">
                  <c:v>S1 + Beacon</c:v>
                </c:pt>
                <c:pt idx="3">
                  <c:v>S2 Modules</c:v>
                </c:pt>
                <c:pt idx="4">
                  <c:v>S3 Modules</c:v>
                </c:pt>
                <c:pt idx="5">
                  <c:v>S3 + Beacon</c:v>
                </c:pt>
              </c:strCache>
            </c:strRef>
          </c:cat>
          <c:val>
            <c:numRef>
              <c:f>Sheet1!$C$37:$C$42</c:f>
              <c:numCache>
                <c:formatCode>General</c:formatCode>
                <c:ptCount val="6"/>
                <c:pt idx="0">
                  <c:v>60384</c:v>
                </c:pt>
                <c:pt idx="1">
                  <c:v>63050.400000000001</c:v>
                </c:pt>
                <c:pt idx="2">
                  <c:v>51642.999999999993</c:v>
                </c:pt>
                <c:pt idx="3">
                  <c:v>291020.79999999999</c:v>
                </c:pt>
                <c:pt idx="4">
                  <c:v>1108128</c:v>
                </c:pt>
                <c:pt idx="5">
                  <c:v>829425.99999999988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386-4DBD-9B7A-09098832AED3}"/>
            </c:ext>
          </c:extLst>
        </c:ser>
        <c:ser>
          <c:idx val="2"/>
          <c:order val="2"/>
          <c:tx>
            <c:strRef>
              <c:f>Sheet1!$D$36</c:f>
              <c:strCache>
                <c:ptCount val="1"/>
                <c:pt idx="0">
                  <c:v>Iron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Sheet1!$A$37:$A$42</c:f>
              <c:strCache>
                <c:ptCount val="6"/>
                <c:pt idx="0">
                  <c:v>No Modules</c:v>
                </c:pt>
                <c:pt idx="1">
                  <c:v>S1 Modules</c:v>
                </c:pt>
                <c:pt idx="2">
                  <c:v>S1 + Beacon</c:v>
                </c:pt>
                <c:pt idx="3">
                  <c:v>S2 Modules</c:v>
                </c:pt>
                <c:pt idx="4">
                  <c:v>S3 Modules</c:v>
                </c:pt>
                <c:pt idx="5">
                  <c:v>S3 + Beacon</c:v>
                </c:pt>
              </c:strCache>
            </c:strRef>
          </c:cat>
          <c:val>
            <c:numRef>
              <c:f>Sheet1!$D$37:$D$42</c:f>
              <c:numCache>
                <c:formatCode>General</c:formatCode>
                <c:ptCount val="6"/>
                <c:pt idx="0">
                  <c:v>53040</c:v>
                </c:pt>
                <c:pt idx="1">
                  <c:v>43092</c:v>
                </c:pt>
                <c:pt idx="2">
                  <c:v>23419.499999999996</c:v>
                </c:pt>
                <c:pt idx="3">
                  <c:v>165184</c:v>
                </c:pt>
                <c:pt idx="4">
                  <c:v>605200</c:v>
                </c:pt>
                <c:pt idx="5">
                  <c:v>446759.99999999988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386-4DBD-9B7A-09098832AED3}"/>
            </c:ext>
          </c:extLst>
        </c:ser>
        <c:ser>
          <c:idx val="3"/>
          <c:order val="3"/>
          <c:tx>
            <c:strRef>
              <c:f>Sheet1!$E$36</c:f>
              <c:strCache>
                <c:ptCount val="1"/>
                <c:pt idx="0">
                  <c:v>Plastic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Sheet1!$A$37:$A$42</c:f>
              <c:strCache>
                <c:ptCount val="6"/>
                <c:pt idx="0">
                  <c:v>No Modules</c:v>
                </c:pt>
                <c:pt idx="1">
                  <c:v>S1 Modules</c:v>
                </c:pt>
                <c:pt idx="2">
                  <c:v>S1 + Beacon</c:v>
                </c:pt>
                <c:pt idx="3">
                  <c:v>S2 Modules</c:v>
                </c:pt>
                <c:pt idx="4">
                  <c:v>S3 Modules</c:v>
                </c:pt>
                <c:pt idx="5">
                  <c:v>S3 + Beacon</c:v>
                </c:pt>
              </c:strCache>
            </c:strRef>
          </c:cat>
          <c:val>
            <c:numRef>
              <c:f>Sheet1!$E$37:$E$42</c:f>
              <c:numCache>
                <c:formatCode>General</c:formatCode>
                <c:ptCount val="6"/>
                <c:pt idx="0">
                  <c:v>16320</c:v>
                </c:pt>
                <c:pt idx="1">
                  <c:v>18144</c:v>
                </c:pt>
                <c:pt idx="2">
                  <c:v>15613</c:v>
                </c:pt>
                <c:pt idx="3">
                  <c:v>59392</c:v>
                </c:pt>
                <c:pt idx="4">
                  <c:v>212160</c:v>
                </c:pt>
                <c:pt idx="5">
                  <c:v>158847.99999999997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386-4DBD-9B7A-09098832AED3}"/>
            </c:ext>
          </c:extLst>
        </c:ser>
        <c:ser>
          <c:idx val="4"/>
          <c:order val="4"/>
          <c:tx>
            <c:strRef>
              <c:f>Sheet1!$F$36</c:f>
              <c:strCache>
                <c:ptCount val="1"/>
                <c:pt idx="0">
                  <c:v>Steel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Sheet1!$A$37:$A$42</c:f>
              <c:strCache>
                <c:ptCount val="6"/>
                <c:pt idx="0">
                  <c:v>No Modules</c:v>
                </c:pt>
                <c:pt idx="1">
                  <c:v>S1 Modules</c:v>
                </c:pt>
                <c:pt idx="2">
                  <c:v>S1 + Beacon</c:v>
                </c:pt>
                <c:pt idx="3">
                  <c:v>S2 Modules</c:v>
                </c:pt>
                <c:pt idx="4">
                  <c:v>S3 Modules</c:v>
                </c:pt>
                <c:pt idx="5">
                  <c:v>S3 + Beacon</c:v>
                </c:pt>
              </c:strCache>
            </c:strRef>
          </c:cat>
          <c:val>
            <c:numRef>
              <c:f>Sheet1!$F$37:$F$42</c:f>
              <c:numCache>
                <c:formatCode>General</c:formatCode>
                <c:ptCount val="6"/>
                <c:pt idx="0">
                  <c:v>1632</c:v>
                </c:pt>
                <c:pt idx="1">
                  <c:v>907.2</c:v>
                </c:pt>
                <c:pt idx="2">
                  <c:v>1801.4999999999998</c:v>
                </c:pt>
                <c:pt idx="3">
                  <c:v>742.4</c:v>
                </c:pt>
                <c:pt idx="4">
                  <c:v>544</c:v>
                </c:pt>
                <c:pt idx="5">
                  <c:v>876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386-4DBD-9B7A-09098832AED3}"/>
            </c:ext>
          </c:extLst>
        </c:ser>
        <c:ser>
          <c:idx val="5"/>
          <c:order val="5"/>
          <c:tx>
            <c:strRef>
              <c:f>Sheet1!$G$36</c:f>
              <c:strCache>
                <c:ptCount val="1"/>
                <c:pt idx="0">
                  <c:v>Sulfuric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Sheet1!$A$37:$A$42</c:f>
              <c:strCache>
                <c:ptCount val="6"/>
                <c:pt idx="0">
                  <c:v>No Modules</c:v>
                </c:pt>
                <c:pt idx="1">
                  <c:v>S1 Modules</c:v>
                </c:pt>
                <c:pt idx="2">
                  <c:v>S1 + Beacon</c:v>
                </c:pt>
                <c:pt idx="3">
                  <c:v>S2 Modules</c:v>
                </c:pt>
                <c:pt idx="4">
                  <c:v>S3 Modules</c:v>
                </c:pt>
                <c:pt idx="5">
                  <c:v>S3 + Beacon</c:v>
                </c:pt>
              </c:strCache>
            </c:strRef>
          </c:cat>
          <c:val>
            <c:numRef>
              <c:f>Sheet1!$G$37:$G$42</c:f>
              <c:numCache>
                <c:formatCode>General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18560</c:v>
                </c:pt>
                <c:pt idx="4">
                  <c:v>81600</c:v>
                </c:pt>
                <c:pt idx="5">
                  <c:v>61319.999999999993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386-4DBD-9B7A-09098832AE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72328264"/>
        <c:axId val="652584568"/>
      </c:barChart>
      <c:catAx>
        <c:axId val="672328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2584568"/>
        <c:crosses val="autoZero"/>
        <c:auto val="1"/>
        <c:lblAlgn val="ctr"/>
        <c:lblOffset val="100"/>
        <c:noMultiLvlLbl val="0"/>
      </c:catAx>
      <c:valAx>
        <c:axId val="652584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Raw Resource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2328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Relative</a:t>
            </a:r>
            <a:r>
              <a:rPr lang="en-US" baseline="0"/>
              <a:t> </a:t>
            </a:r>
            <a:r>
              <a:rPr lang="en-US"/>
              <a:t>Space Required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Sheet1!$J$36</c:f>
              <c:strCache>
                <c:ptCount val="1"/>
                <c:pt idx="0">
                  <c:v>Space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Sheet1!$I$37:$I$42</c:f>
              <c:strCache>
                <c:ptCount val="6"/>
                <c:pt idx="0">
                  <c:v>No Modules</c:v>
                </c:pt>
                <c:pt idx="1">
                  <c:v>S1 Modules</c:v>
                </c:pt>
                <c:pt idx="2">
                  <c:v>S1 + Beacon</c:v>
                </c:pt>
                <c:pt idx="3">
                  <c:v>S2 Modules</c:v>
                </c:pt>
                <c:pt idx="4">
                  <c:v>S3 Modules</c:v>
                </c:pt>
                <c:pt idx="5">
                  <c:v>S3 + Beacon</c:v>
                </c:pt>
              </c:strCache>
            </c:strRef>
          </c:cat>
          <c:val>
            <c:numRef>
              <c:f>Sheet1!$J$37:$J$42</c:f>
              <c:numCache>
                <c:formatCode>General</c:formatCode>
                <c:ptCount val="6"/>
                <c:pt idx="0">
                  <c:v>408</c:v>
                </c:pt>
                <c:pt idx="1">
                  <c:v>226.8</c:v>
                </c:pt>
                <c:pt idx="2">
                  <c:v>300.25</c:v>
                </c:pt>
                <c:pt idx="3">
                  <c:v>185.6</c:v>
                </c:pt>
                <c:pt idx="4">
                  <c:v>136</c:v>
                </c:pt>
                <c:pt idx="5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E6-45D4-9801-4EA8634343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43032152"/>
        <c:axId val="843033792"/>
      </c:barChart>
      <c:catAx>
        <c:axId val="843032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3033792"/>
        <c:crosses val="autoZero"/>
        <c:auto val="1"/>
        <c:lblAlgn val="ctr"/>
        <c:lblOffset val="100"/>
        <c:noMultiLvlLbl val="0"/>
      </c:catAx>
      <c:valAx>
        <c:axId val="843033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</a:t>
                </a:r>
                <a:r>
                  <a:rPr lang="en-US" baseline="0"/>
                  <a:t> of Assy + Beacons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3032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</xdr:colOff>
      <xdr:row>44</xdr:row>
      <xdr:rowOff>0</xdr:rowOff>
    </xdr:from>
    <xdr:to>
      <xdr:col>9</xdr:col>
      <xdr:colOff>358140</xdr:colOff>
      <xdr:row>59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F97FE61-0F53-4025-B279-B96F48B140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457200</xdr:colOff>
      <xdr:row>44</xdr:row>
      <xdr:rowOff>0</xdr:rowOff>
    </xdr:from>
    <xdr:to>
      <xdr:col>17</xdr:col>
      <xdr:colOff>152400</xdr:colOff>
      <xdr:row>59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C0EAEC2-0856-4B2A-89D5-09D5E4C4CB1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A71E1-C6F2-468D-AFAF-7DB563D3C37B}">
  <dimension ref="A1:P42"/>
  <sheetViews>
    <sheetView tabSelected="1" workbookViewId="0">
      <selection activeCell="T13" sqref="T13"/>
    </sheetView>
  </sheetViews>
  <sheetFormatPr defaultRowHeight="14.4" x14ac:dyDescent="0.3"/>
  <cols>
    <col min="1" max="1" width="10.88671875" bestFit="1" customWidth="1"/>
  </cols>
  <sheetData>
    <row r="1" spans="1:16" x14ac:dyDescent="0.3">
      <c r="D1" t="s">
        <v>1</v>
      </c>
    </row>
    <row r="2" spans="1:16" ht="15" thickBot="1" x14ac:dyDescent="0.35"/>
    <row r="3" spans="1:16" ht="15" thickBot="1" x14ac:dyDescent="0.35">
      <c r="D3" s="20" t="s">
        <v>15</v>
      </c>
      <c r="E3" s="21"/>
      <c r="F3" s="21"/>
      <c r="G3" s="21"/>
      <c r="H3" s="21"/>
      <c r="I3" s="22"/>
      <c r="K3" t="s">
        <v>16</v>
      </c>
    </row>
    <row r="4" spans="1:16" ht="15" thickBot="1" x14ac:dyDescent="0.35">
      <c r="C4" s="1" t="s">
        <v>3</v>
      </c>
      <c r="D4" s="23" t="s">
        <v>4</v>
      </c>
      <c r="E4" s="24" t="s">
        <v>5</v>
      </c>
      <c r="F4" s="24" t="s">
        <v>6</v>
      </c>
      <c r="G4" s="24" t="s">
        <v>7</v>
      </c>
      <c r="H4" s="24" t="s">
        <v>8</v>
      </c>
      <c r="I4" s="25" t="s">
        <v>19</v>
      </c>
      <c r="J4" s="2"/>
      <c r="K4" s="12" t="s">
        <v>4</v>
      </c>
      <c r="L4" s="12" t="s">
        <v>5</v>
      </c>
      <c r="M4" s="12" t="s">
        <v>6</v>
      </c>
      <c r="N4" s="12" t="s">
        <v>7</v>
      </c>
      <c r="O4" s="12" t="s">
        <v>8</v>
      </c>
      <c r="P4" s="13" t="s">
        <v>19</v>
      </c>
    </row>
    <row r="5" spans="1:16" x14ac:dyDescent="0.3">
      <c r="A5" s="11" t="s">
        <v>0</v>
      </c>
      <c r="B5" s="2" t="s">
        <v>2</v>
      </c>
      <c r="C5" s="2">
        <f>48+120+240</f>
        <v>408</v>
      </c>
      <c r="D5" s="20">
        <v>302.5</v>
      </c>
      <c r="E5" s="21">
        <v>148</v>
      </c>
      <c r="F5" s="21">
        <v>130</v>
      </c>
      <c r="G5" s="21">
        <v>40</v>
      </c>
      <c r="H5" s="21">
        <v>4</v>
      </c>
      <c r="I5" s="22"/>
      <c r="J5" s="2"/>
      <c r="K5" s="2">
        <f>$C5*D5</f>
        <v>123420</v>
      </c>
      <c r="L5" s="2">
        <f t="shared" ref="L5:P5" si="0">$C5*E5</f>
        <v>60384</v>
      </c>
      <c r="M5" s="2">
        <f t="shared" si="0"/>
        <v>53040</v>
      </c>
      <c r="N5" s="2">
        <f t="shared" si="0"/>
        <v>16320</v>
      </c>
      <c r="O5" s="2">
        <f t="shared" si="0"/>
        <v>1632</v>
      </c>
      <c r="P5" s="3">
        <f t="shared" si="0"/>
        <v>0</v>
      </c>
    </row>
    <row r="6" spans="1:16" ht="15" thickBot="1" x14ac:dyDescent="0.35">
      <c r="A6" s="16"/>
      <c r="B6" s="9"/>
      <c r="C6" s="9"/>
      <c r="D6" s="26"/>
      <c r="E6" s="27"/>
      <c r="F6" s="27"/>
      <c r="G6" s="27"/>
      <c r="H6" s="27"/>
      <c r="I6" s="28"/>
      <c r="J6" s="9" t="s">
        <v>11</v>
      </c>
      <c r="K6" s="14">
        <f>SUM(K5)</f>
        <v>123420</v>
      </c>
      <c r="L6" s="14">
        <f t="shared" ref="L6:P6" si="1">SUM(L5)</f>
        <v>60384</v>
      </c>
      <c r="M6" s="14">
        <f t="shared" si="1"/>
        <v>53040</v>
      </c>
      <c r="N6" s="14">
        <f t="shared" si="1"/>
        <v>16320</v>
      </c>
      <c r="O6" s="14">
        <f t="shared" si="1"/>
        <v>1632</v>
      </c>
      <c r="P6" s="15">
        <f t="shared" si="1"/>
        <v>0</v>
      </c>
    </row>
    <row r="7" spans="1:16" ht="15" thickBot="1" x14ac:dyDescent="0.35">
      <c r="A7" s="32"/>
      <c r="B7" s="33"/>
      <c r="C7" s="33"/>
      <c r="D7" s="34"/>
      <c r="E7" s="35"/>
      <c r="F7" s="35"/>
      <c r="G7" s="35"/>
      <c r="H7" s="35"/>
      <c r="I7" s="36"/>
      <c r="J7" s="33"/>
      <c r="K7" s="33"/>
      <c r="L7" s="33"/>
      <c r="M7" s="33"/>
      <c r="N7" s="33"/>
      <c r="O7" s="33"/>
      <c r="P7" s="33"/>
    </row>
    <row r="8" spans="1:16" x14ac:dyDescent="0.3">
      <c r="A8" s="11" t="s">
        <v>9</v>
      </c>
      <c r="B8" s="2" t="s">
        <v>2</v>
      </c>
      <c r="C8" s="2">
        <f>26.7+66.7+133.4</f>
        <v>226.8</v>
      </c>
      <c r="D8" s="20">
        <v>302.5</v>
      </c>
      <c r="E8" s="21">
        <v>148</v>
      </c>
      <c r="F8" s="21">
        <v>130</v>
      </c>
      <c r="G8" s="21">
        <v>40</v>
      </c>
      <c r="H8" s="21">
        <v>4</v>
      </c>
      <c r="I8" s="22"/>
      <c r="J8" s="2"/>
      <c r="K8" s="2">
        <f>$C8*D8</f>
        <v>68607</v>
      </c>
      <c r="L8" s="2">
        <f t="shared" ref="L8:P9" si="2">$C8*E8</f>
        <v>33566.400000000001</v>
      </c>
      <c r="M8" s="2">
        <f t="shared" si="2"/>
        <v>29484</v>
      </c>
      <c r="N8" s="2">
        <f t="shared" si="2"/>
        <v>9072</v>
      </c>
      <c r="O8" s="2">
        <f t="shared" si="2"/>
        <v>907.2</v>
      </c>
      <c r="P8" s="3">
        <f t="shared" si="2"/>
        <v>0</v>
      </c>
    </row>
    <row r="9" spans="1:16" x14ac:dyDescent="0.3">
      <c r="A9" s="4"/>
      <c r="B9" s="6" t="s">
        <v>10</v>
      </c>
      <c r="C9" s="6">
        <f>C8*4</f>
        <v>907.2</v>
      </c>
      <c r="D9" s="29">
        <v>68.75</v>
      </c>
      <c r="E9" s="30">
        <v>32.5</v>
      </c>
      <c r="F9" s="30">
        <v>15</v>
      </c>
      <c r="G9" s="30">
        <v>10</v>
      </c>
      <c r="H9" s="30"/>
      <c r="I9" s="31"/>
      <c r="J9" s="6"/>
      <c r="K9" s="6">
        <f>$C9*D9</f>
        <v>62370</v>
      </c>
      <c r="L9" s="6">
        <f t="shared" si="2"/>
        <v>29484</v>
      </c>
      <c r="M9" s="6">
        <f t="shared" si="2"/>
        <v>13608</v>
      </c>
      <c r="N9" s="6">
        <f t="shared" si="2"/>
        <v>9072</v>
      </c>
      <c r="O9" s="6">
        <f t="shared" si="2"/>
        <v>0</v>
      </c>
      <c r="P9" s="7">
        <f t="shared" si="2"/>
        <v>0</v>
      </c>
    </row>
    <row r="10" spans="1:16" ht="15" thickBot="1" x14ac:dyDescent="0.35">
      <c r="A10" s="16"/>
      <c r="B10" s="9"/>
      <c r="C10" s="9"/>
      <c r="D10" s="26"/>
      <c r="E10" s="27"/>
      <c r="F10" s="27"/>
      <c r="G10" s="27"/>
      <c r="H10" s="27"/>
      <c r="I10" s="28"/>
      <c r="J10" s="9" t="s">
        <v>11</v>
      </c>
      <c r="K10" s="14">
        <f>SUM(K8:K9)</f>
        <v>130977</v>
      </c>
      <c r="L10" s="14">
        <f t="shared" ref="L10:P10" si="3">SUM(L8:L9)</f>
        <v>63050.400000000001</v>
      </c>
      <c r="M10" s="14">
        <f t="shared" si="3"/>
        <v>43092</v>
      </c>
      <c r="N10" s="14">
        <f t="shared" si="3"/>
        <v>18144</v>
      </c>
      <c r="O10" s="14">
        <f t="shared" si="3"/>
        <v>907.2</v>
      </c>
      <c r="P10" s="15">
        <f t="shared" si="3"/>
        <v>0</v>
      </c>
    </row>
    <row r="11" spans="1:16" ht="15" thickBot="1" x14ac:dyDescent="0.35">
      <c r="A11" s="32"/>
      <c r="B11" s="33"/>
      <c r="C11" s="33"/>
      <c r="D11" s="34"/>
      <c r="E11" s="35"/>
      <c r="F11" s="35"/>
      <c r="G11" s="35"/>
      <c r="H11" s="35"/>
      <c r="I11" s="36"/>
      <c r="J11" s="33"/>
      <c r="K11" s="33"/>
      <c r="L11" s="33"/>
      <c r="M11" s="33"/>
      <c r="N11" s="33"/>
      <c r="O11" s="33"/>
      <c r="P11" s="33"/>
    </row>
    <row r="12" spans="1:16" x14ac:dyDescent="0.3">
      <c r="A12" s="11" t="s">
        <v>12</v>
      </c>
      <c r="B12" s="2" t="s">
        <v>2</v>
      </c>
      <c r="C12" s="2">
        <f>21.9+54.6+109.1</f>
        <v>185.6</v>
      </c>
      <c r="D12" s="20">
        <v>302.5</v>
      </c>
      <c r="E12" s="21">
        <v>148</v>
      </c>
      <c r="F12" s="21">
        <v>130</v>
      </c>
      <c r="G12" s="21">
        <v>40</v>
      </c>
      <c r="H12" s="21">
        <v>4</v>
      </c>
      <c r="I12" s="22"/>
      <c r="J12" s="2"/>
      <c r="K12" s="2">
        <f>$C12*D12</f>
        <v>56144</v>
      </c>
      <c r="L12" s="2">
        <f t="shared" ref="L12:P12" si="4">$C12*E12</f>
        <v>27468.799999999999</v>
      </c>
      <c r="M12" s="2">
        <f t="shared" si="4"/>
        <v>24128</v>
      </c>
      <c r="N12" s="2">
        <f t="shared" si="4"/>
        <v>7424</v>
      </c>
      <c r="O12" s="2">
        <f t="shared" si="4"/>
        <v>742.4</v>
      </c>
      <c r="P12" s="3">
        <f t="shared" si="4"/>
        <v>0</v>
      </c>
    </row>
    <row r="13" spans="1:16" x14ac:dyDescent="0.3">
      <c r="A13" s="4"/>
      <c r="B13" s="6" t="s">
        <v>13</v>
      </c>
      <c r="C13" s="6">
        <f>4*C12</f>
        <v>742.4</v>
      </c>
      <c r="D13" s="29">
        <v>352.5</v>
      </c>
      <c r="E13" s="30">
        <v>155</v>
      </c>
      <c r="F13" s="30">
        <v>70</v>
      </c>
      <c r="G13" s="30">
        <v>50</v>
      </c>
      <c r="H13" s="30"/>
      <c r="I13" s="31"/>
      <c r="J13" s="6"/>
      <c r="K13" s="6">
        <f>$C13*D13</f>
        <v>261696</v>
      </c>
      <c r="L13" s="6">
        <f t="shared" ref="L13:L14" si="5">$C13*E13</f>
        <v>115072</v>
      </c>
      <c r="M13" s="6">
        <f t="shared" ref="M13:M14" si="6">$C13*F13</f>
        <v>51968</v>
      </c>
      <c r="N13" s="6">
        <f t="shared" ref="N13:N14" si="7">$C13*G13</f>
        <v>37120</v>
      </c>
      <c r="O13" s="6">
        <f t="shared" ref="O13:O14" si="8">$C13*H13</f>
        <v>0</v>
      </c>
      <c r="P13" s="7">
        <f t="shared" ref="P13:P14" si="9">$C13*I13</f>
        <v>0</v>
      </c>
    </row>
    <row r="14" spans="1:16" x14ac:dyDescent="0.3">
      <c r="A14" s="4"/>
      <c r="B14" s="6" t="s">
        <v>14</v>
      </c>
      <c r="C14" s="6">
        <f>C13*5</f>
        <v>3712</v>
      </c>
      <c r="D14" s="29">
        <v>54</v>
      </c>
      <c r="E14" s="30">
        <v>40</v>
      </c>
      <c r="F14" s="30">
        <v>24</v>
      </c>
      <c r="G14" s="30">
        <v>4</v>
      </c>
      <c r="H14" s="30"/>
      <c r="I14" s="31">
        <v>5</v>
      </c>
      <c r="J14" s="6"/>
      <c r="K14" s="6">
        <f>$C14*D14</f>
        <v>200448</v>
      </c>
      <c r="L14" s="6">
        <f t="shared" si="5"/>
        <v>148480</v>
      </c>
      <c r="M14" s="6">
        <f t="shared" si="6"/>
        <v>89088</v>
      </c>
      <c r="N14" s="6">
        <f t="shared" si="7"/>
        <v>14848</v>
      </c>
      <c r="O14" s="6">
        <f t="shared" si="8"/>
        <v>0</v>
      </c>
      <c r="P14" s="7">
        <f t="shared" si="9"/>
        <v>18560</v>
      </c>
    </row>
    <row r="15" spans="1:16" ht="15" thickBot="1" x14ac:dyDescent="0.35">
      <c r="A15" s="16"/>
      <c r="B15" s="9"/>
      <c r="C15" s="9"/>
      <c r="D15" s="26"/>
      <c r="E15" s="27"/>
      <c r="F15" s="27"/>
      <c r="G15" s="27"/>
      <c r="H15" s="27"/>
      <c r="I15" s="28"/>
      <c r="J15" s="9" t="s">
        <v>11</v>
      </c>
      <c r="K15" s="14">
        <f>SUM(K12:K14)</f>
        <v>518288</v>
      </c>
      <c r="L15" s="14">
        <f t="shared" ref="L15:P15" si="10">SUM(L12:L14)</f>
        <v>291020.79999999999</v>
      </c>
      <c r="M15" s="14">
        <f t="shared" si="10"/>
        <v>165184</v>
      </c>
      <c r="N15" s="14">
        <f t="shared" si="10"/>
        <v>59392</v>
      </c>
      <c r="O15" s="14">
        <f t="shared" si="10"/>
        <v>742.4</v>
      </c>
      <c r="P15" s="15">
        <f t="shared" si="10"/>
        <v>18560</v>
      </c>
    </row>
    <row r="16" spans="1:16" ht="15" thickBot="1" x14ac:dyDescent="0.35">
      <c r="A16" s="32"/>
      <c r="B16" s="33"/>
      <c r="C16" s="33"/>
      <c r="D16" s="34"/>
      <c r="E16" s="35"/>
      <c r="F16" s="35"/>
      <c r="G16" s="35"/>
      <c r="H16" s="35"/>
      <c r="I16" s="36"/>
      <c r="J16" s="33"/>
      <c r="K16" s="33"/>
      <c r="L16" s="33"/>
      <c r="M16" s="33"/>
      <c r="N16" s="33"/>
      <c r="O16" s="33"/>
      <c r="P16" s="33"/>
    </row>
    <row r="17" spans="1:16" x14ac:dyDescent="0.3">
      <c r="A17" s="11" t="s">
        <v>17</v>
      </c>
      <c r="B17" s="2" t="s">
        <v>2</v>
      </c>
      <c r="C17" s="2">
        <f>16+40+80</f>
        <v>136</v>
      </c>
      <c r="D17" s="20">
        <v>302.5</v>
      </c>
      <c r="E17" s="21">
        <v>148</v>
      </c>
      <c r="F17" s="21">
        <v>130</v>
      </c>
      <c r="G17" s="21">
        <v>40</v>
      </c>
      <c r="H17" s="21">
        <v>4</v>
      </c>
      <c r="I17" s="22"/>
      <c r="J17" s="2"/>
      <c r="K17" s="2">
        <f>$C17*D17</f>
        <v>41140</v>
      </c>
      <c r="L17" s="2">
        <f t="shared" ref="L17:L19" si="11">$C17*E17</f>
        <v>20128</v>
      </c>
      <c r="M17" s="2">
        <f t="shared" ref="M17:M19" si="12">$C17*F17</f>
        <v>17680</v>
      </c>
      <c r="N17" s="2">
        <f t="shared" ref="N17:N19" si="13">$C17*G17</f>
        <v>5440</v>
      </c>
      <c r="O17" s="2">
        <f t="shared" ref="O17:O19" si="14">$C17*H17</f>
        <v>544</v>
      </c>
      <c r="P17" s="3">
        <f t="shared" ref="P17:P19" si="15">$C17*I17</f>
        <v>0</v>
      </c>
    </row>
    <row r="18" spans="1:16" x14ac:dyDescent="0.3">
      <c r="A18" s="4"/>
      <c r="B18" s="6" t="s">
        <v>18</v>
      </c>
      <c r="C18" s="6">
        <f>C17*4</f>
        <v>544</v>
      </c>
      <c r="D18" s="29">
        <v>1900</v>
      </c>
      <c r="E18" s="30">
        <v>800</v>
      </c>
      <c r="F18" s="30">
        <v>360</v>
      </c>
      <c r="G18" s="30">
        <v>260</v>
      </c>
      <c r="H18" s="30"/>
      <c r="I18" s="31"/>
      <c r="J18" s="6"/>
      <c r="K18" s="6">
        <f>$C18*D18</f>
        <v>1033600</v>
      </c>
      <c r="L18" s="6">
        <f t="shared" si="11"/>
        <v>435200</v>
      </c>
      <c r="M18" s="6">
        <f t="shared" si="12"/>
        <v>195840</v>
      </c>
      <c r="N18" s="6">
        <f t="shared" si="13"/>
        <v>141440</v>
      </c>
      <c r="O18" s="6">
        <f t="shared" si="14"/>
        <v>0</v>
      </c>
      <c r="P18" s="7">
        <f t="shared" si="15"/>
        <v>0</v>
      </c>
    </row>
    <row r="19" spans="1:16" x14ac:dyDescent="0.3">
      <c r="A19" s="4"/>
      <c r="B19" s="6" t="s">
        <v>14</v>
      </c>
      <c r="C19" s="6">
        <f>C18*30</f>
        <v>16320</v>
      </c>
      <c r="D19" s="29">
        <v>54</v>
      </c>
      <c r="E19" s="30">
        <v>40</v>
      </c>
      <c r="F19" s="30">
        <v>24</v>
      </c>
      <c r="G19" s="30">
        <v>4</v>
      </c>
      <c r="H19" s="30"/>
      <c r="I19" s="31">
        <v>5</v>
      </c>
      <c r="J19" s="6"/>
      <c r="K19" s="6">
        <f>$C19*D19</f>
        <v>881280</v>
      </c>
      <c r="L19" s="6">
        <f t="shared" si="11"/>
        <v>652800</v>
      </c>
      <c r="M19" s="6">
        <f t="shared" si="12"/>
        <v>391680</v>
      </c>
      <c r="N19" s="6">
        <f t="shared" si="13"/>
        <v>65280</v>
      </c>
      <c r="O19" s="6">
        <f t="shared" si="14"/>
        <v>0</v>
      </c>
      <c r="P19" s="7">
        <f t="shared" si="15"/>
        <v>81600</v>
      </c>
    </row>
    <row r="20" spans="1:16" ht="15" thickBot="1" x14ac:dyDescent="0.35">
      <c r="A20" s="16"/>
      <c r="B20" s="9"/>
      <c r="C20" s="9"/>
      <c r="D20" s="26"/>
      <c r="E20" s="27"/>
      <c r="F20" s="27"/>
      <c r="G20" s="27"/>
      <c r="H20" s="27"/>
      <c r="I20" s="28"/>
      <c r="J20" s="9" t="s">
        <v>11</v>
      </c>
      <c r="K20" s="14">
        <f>SUM(K17:K19)</f>
        <v>1956020</v>
      </c>
      <c r="L20" s="14">
        <f t="shared" ref="L20" si="16">SUM(L17:L19)</f>
        <v>1108128</v>
      </c>
      <c r="M20" s="14">
        <f t="shared" ref="M20" si="17">SUM(M17:M19)</f>
        <v>605200</v>
      </c>
      <c r="N20" s="14">
        <f t="shared" ref="N20" si="18">SUM(N17:N19)</f>
        <v>212160</v>
      </c>
      <c r="O20" s="14">
        <f t="shared" ref="O20" si="19">SUM(O17:O19)</f>
        <v>544</v>
      </c>
      <c r="P20" s="15">
        <f t="shared" ref="P20" si="20">SUM(P17:P19)</f>
        <v>81600</v>
      </c>
    </row>
    <row r="21" spans="1:16" ht="15" thickBot="1" x14ac:dyDescent="0.35">
      <c r="A21" s="32"/>
      <c r="B21" s="33"/>
      <c r="C21" s="33"/>
      <c r="D21" s="34"/>
      <c r="E21" s="35"/>
      <c r="F21" s="35"/>
      <c r="G21" s="35"/>
      <c r="H21" s="35"/>
      <c r="I21" s="36"/>
      <c r="J21" s="33"/>
      <c r="K21" s="33"/>
      <c r="L21" s="33"/>
      <c r="M21" s="33"/>
      <c r="N21" s="33"/>
      <c r="O21" s="33"/>
      <c r="P21" s="33"/>
    </row>
    <row r="22" spans="1:16" x14ac:dyDescent="0.3">
      <c r="A22" s="11" t="s">
        <v>20</v>
      </c>
      <c r="B22" s="2" t="s">
        <v>2</v>
      </c>
      <c r="C22" s="2">
        <f>6.9+17.2+34.3</f>
        <v>58.4</v>
      </c>
      <c r="D22" s="20">
        <v>302.5</v>
      </c>
      <c r="E22" s="21">
        <v>148</v>
      </c>
      <c r="F22" s="21">
        <v>130</v>
      </c>
      <c r="G22" s="21">
        <v>40</v>
      </c>
      <c r="H22" s="21">
        <v>4</v>
      </c>
      <c r="I22" s="22"/>
      <c r="J22" s="2"/>
      <c r="K22" s="2">
        <f>$C22*D22</f>
        <v>17666</v>
      </c>
      <c r="L22" s="2">
        <f t="shared" ref="L22" si="21">$C22*E22</f>
        <v>8643.1999999999989</v>
      </c>
      <c r="M22" s="2">
        <f t="shared" ref="M22" si="22">$C22*F22</f>
        <v>7592</v>
      </c>
      <c r="N22" s="2">
        <f t="shared" ref="N22" si="23">$C22*G22</f>
        <v>2336</v>
      </c>
      <c r="O22" s="2">
        <f t="shared" ref="O22" si="24">$C22*H22</f>
        <v>233.6</v>
      </c>
      <c r="P22" s="3">
        <f t="shared" ref="P22" si="25">$C22*I22</f>
        <v>0</v>
      </c>
    </row>
    <row r="23" spans="1:16" x14ac:dyDescent="0.3">
      <c r="A23" s="5"/>
      <c r="B23" s="6" t="s">
        <v>21</v>
      </c>
      <c r="C23" s="6">
        <f>C22*1.5</f>
        <v>87.6</v>
      </c>
      <c r="D23" s="29">
        <v>232.5</v>
      </c>
      <c r="E23" s="30">
        <v>135</v>
      </c>
      <c r="F23" s="30">
        <v>60</v>
      </c>
      <c r="G23" s="30">
        <v>40</v>
      </c>
      <c r="H23" s="30">
        <v>10</v>
      </c>
      <c r="I23" s="31"/>
      <c r="J23" s="6"/>
      <c r="K23" s="6">
        <f t="shared" ref="K23:K25" si="26">$C23*D23</f>
        <v>20367</v>
      </c>
      <c r="L23" s="6">
        <f t="shared" ref="L23:L25" si="27">$C23*E23</f>
        <v>11826</v>
      </c>
      <c r="M23" s="6">
        <f t="shared" ref="M23:M25" si="28">$C23*F23</f>
        <v>5256</v>
      </c>
      <c r="N23" s="6">
        <f t="shared" ref="N23:N25" si="29">$C23*G23</f>
        <v>3504</v>
      </c>
      <c r="O23" s="6">
        <f t="shared" ref="O23:O25" si="30">$C23*H23</f>
        <v>876</v>
      </c>
      <c r="P23" s="7">
        <f t="shared" ref="P23:P25" si="31">$C23*I23</f>
        <v>0</v>
      </c>
    </row>
    <row r="24" spans="1:16" x14ac:dyDescent="0.3">
      <c r="A24" s="5"/>
      <c r="B24" s="6" t="s">
        <v>18</v>
      </c>
      <c r="C24" s="6">
        <f>C22*4+C23*2</f>
        <v>408.79999999999995</v>
      </c>
      <c r="D24" s="29">
        <v>1900</v>
      </c>
      <c r="E24" s="30">
        <v>800</v>
      </c>
      <c r="F24" s="30">
        <v>360</v>
      </c>
      <c r="G24" s="30">
        <v>260</v>
      </c>
      <c r="H24" s="30"/>
      <c r="I24" s="31"/>
      <c r="J24" s="6"/>
      <c r="K24" s="6">
        <f t="shared" si="26"/>
        <v>776719.99999999988</v>
      </c>
      <c r="L24" s="6">
        <f t="shared" si="27"/>
        <v>327039.99999999994</v>
      </c>
      <c r="M24" s="6">
        <f t="shared" si="28"/>
        <v>147167.99999999997</v>
      </c>
      <c r="N24" s="6">
        <f t="shared" si="29"/>
        <v>106287.99999999999</v>
      </c>
      <c r="O24" s="6">
        <f t="shared" si="30"/>
        <v>0</v>
      </c>
      <c r="P24" s="7">
        <f t="shared" si="31"/>
        <v>0</v>
      </c>
    </row>
    <row r="25" spans="1:16" x14ac:dyDescent="0.3">
      <c r="A25" s="5"/>
      <c r="B25" s="6" t="s">
        <v>22</v>
      </c>
      <c r="C25" s="6">
        <f>C24*30</f>
        <v>12263.999999999998</v>
      </c>
      <c r="D25" s="29">
        <v>54</v>
      </c>
      <c r="E25" s="30">
        <v>40</v>
      </c>
      <c r="F25" s="30">
        <v>24</v>
      </c>
      <c r="G25" s="30">
        <v>4</v>
      </c>
      <c r="H25" s="30"/>
      <c r="I25" s="31">
        <v>5</v>
      </c>
      <c r="J25" s="6"/>
      <c r="K25" s="6">
        <f t="shared" si="26"/>
        <v>662255.99999999988</v>
      </c>
      <c r="L25" s="6">
        <f t="shared" si="27"/>
        <v>490559.99999999994</v>
      </c>
      <c r="M25" s="6">
        <f t="shared" si="28"/>
        <v>294335.99999999994</v>
      </c>
      <c r="N25" s="6">
        <f t="shared" si="29"/>
        <v>49055.999999999993</v>
      </c>
      <c r="O25" s="6">
        <f t="shared" si="30"/>
        <v>0</v>
      </c>
      <c r="P25" s="7">
        <f t="shared" si="31"/>
        <v>61319.999999999993</v>
      </c>
    </row>
    <row r="26" spans="1:16" ht="15" thickBot="1" x14ac:dyDescent="0.35">
      <c r="A26" s="8"/>
      <c r="B26" s="9"/>
      <c r="C26" s="9"/>
      <c r="D26" s="26"/>
      <c r="E26" s="27"/>
      <c r="F26" s="27"/>
      <c r="G26" s="27"/>
      <c r="H26" s="27"/>
      <c r="I26" s="28"/>
      <c r="J26" s="9" t="s">
        <v>11</v>
      </c>
      <c r="K26" s="14">
        <f>SUM(K23:K25)</f>
        <v>1459342.9999999998</v>
      </c>
      <c r="L26" s="14">
        <f t="shared" ref="L26" si="32">SUM(L23:L25)</f>
        <v>829425.99999999988</v>
      </c>
      <c r="M26" s="14">
        <f t="shared" ref="M26" si="33">SUM(M23:M25)</f>
        <v>446759.99999999988</v>
      </c>
      <c r="N26" s="14">
        <f t="shared" ref="N26" si="34">SUM(N23:N25)</f>
        <v>158847.99999999997</v>
      </c>
      <c r="O26" s="14">
        <f t="shared" ref="O26" si="35">SUM(O23:O25)</f>
        <v>876</v>
      </c>
      <c r="P26" s="15">
        <f t="shared" ref="P26" si="36">SUM(P23:P25)</f>
        <v>61319.999999999993</v>
      </c>
    </row>
    <row r="27" spans="1:16" ht="15" thickBot="1" x14ac:dyDescent="0.35">
      <c r="A27" s="32"/>
      <c r="B27" s="33"/>
      <c r="C27" s="33"/>
      <c r="D27" s="34"/>
      <c r="E27" s="35"/>
      <c r="F27" s="35"/>
      <c r="G27" s="35"/>
      <c r="H27" s="35"/>
      <c r="I27" s="36"/>
      <c r="J27" s="33"/>
      <c r="K27" s="33"/>
      <c r="L27" s="33"/>
      <c r="M27" s="33"/>
      <c r="N27" s="33"/>
      <c r="O27" s="33"/>
      <c r="P27" s="33"/>
    </row>
    <row r="28" spans="1:16" x14ac:dyDescent="0.3">
      <c r="A28" s="11" t="s">
        <v>24</v>
      </c>
      <c r="B28" s="2" t="s">
        <v>2</v>
      </c>
      <c r="C28" s="2">
        <f>14.2+35.3+70.6</f>
        <v>120.1</v>
      </c>
      <c r="D28" s="20">
        <v>302.5</v>
      </c>
      <c r="E28" s="21">
        <v>148</v>
      </c>
      <c r="F28" s="21">
        <v>130</v>
      </c>
      <c r="G28" s="21">
        <v>40</v>
      </c>
      <c r="H28" s="21">
        <v>4</v>
      </c>
      <c r="I28" s="22"/>
      <c r="J28" s="2"/>
      <c r="K28" s="2">
        <f>$C28*D28</f>
        <v>36330.25</v>
      </c>
      <c r="L28" s="2">
        <f t="shared" ref="L28:L31" si="37">$C28*E28</f>
        <v>17774.8</v>
      </c>
      <c r="M28" s="2">
        <f t="shared" ref="M28:M31" si="38">$C28*F28</f>
        <v>15613</v>
      </c>
      <c r="N28" s="2">
        <f t="shared" ref="N28:N31" si="39">$C28*G28</f>
        <v>4804</v>
      </c>
      <c r="O28" s="2">
        <f t="shared" ref="O28:O31" si="40">$C28*H28</f>
        <v>480.4</v>
      </c>
      <c r="P28" s="3">
        <f t="shared" ref="P28:P31" si="41">$C28*I28</f>
        <v>0</v>
      </c>
    </row>
    <row r="29" spans="1:16" x14ac:dyDescent="0.3">
      <c r="A29" s="5"/>
      <c r="B29" s="6" t="s">
        <v>21</v>
      </c>
      <c r="C29" s="6">
        <f>C28*1.5</f>
        <v>180.14999999999998</v>
      </c>
      <c r="D29" s="29">
        <v>232.5</v>
      </c>
      <c r="E29" s="30">
        <v>135</v>
      </c>
      <c r="F29" s="30">
        <v>60</v>
      </c>
      <c r="G29" s="30">
        <v>40</v>
      </c>
      <c r="H29" s="30">
        <v>10</v>
      </c>
      <c r="I29" s="31"/>
      <c r="J29" s="6"/>
      <c r="K29" s="6">
        <f t="shared" ref="K29:K31" si="42">$C29*D29</f>
        <v>41884.874999999993</v>
      </c>
      <c r="L29" s="6">
        <f t="shared" si="37"/>
        <v>24320.249999999996</v>
      </c>
      <c r="M29" s="6">
        <f t="shared" si="38"/>
        <v>10808.999999999998</v>
      </c>
      <c r="N29" s="6">
        <f t="shared" si="39"/>
        <v>7205.9999999999991</v>
      </c>
      <c r="O29" s="6">
        <f t="shared" si="40"/>
        <v>1801.4999999999998</v>
      </c>
      <c r="P29" s="7">
        <f t="shared" si="41"/>
        <v>0</v>
      </c>
    </row>
    <row r="30" spans="1:16" x14ac:dyDescent="0.3">
      <c r="A30" s="5"/>
      <c r="B30" s="6" t="s">
        <v>10</v>
      </c>
      <c r="C30" s="6">
        <f>C28*4+C29*2</f>
        <v>840.69999999999993</v>
      </c>
      <c r="D30" s="29">
        <v>68.75</v>
      </c>
      <c r="E30" s="30">
        <v>32.5</v>
      </c>
      <c r="F30" s="30">
        <v>15</v>
      </c>
      <c r="G30" s="30">
        <v>10</v>
      </c>
      <c r="H30" s="30"/>
      <c r="I30" s="31"/>
      <c r="J30" s="6"/>
      <c r="K30" s="6">
        <f t="shared" si="42"/>
        <v>57798.124999999993</v>
      </c>
      <c r="L30" s="6">
        <f t="shared" si="37"/>
        <v>27322.749999999996</v>
      </c>
      <c r="M30" s="6">
        <f t="shared" si="38"/>
        <v>12610.499999999998</v>
      </c>
      <c r="N30" s="6">
        <f t="shared" si="39"/>
        <v>8407</v>
      </c>
      <c r="O30" s="6">
        <f t="shared" si="40"/>
        <v>0</v>
      </c>
      <c r="P30" s="7">
        <f t="shared" si="41"/>
        <v>0</v>
      </c>
    </row>
    <row r="31" spans="1:16" x14ac:dyDescent="0.3">
      <c r="A31" s="5"/>
      <c r="B31" s="6" t="s">
        <v>22</v>
      </c>
      <c r="C31" s="6">
        <v>0</v>
      </c>
      <c r="D31" s="29">
        <v>54</v>
      </c>
      <c r="E31" s="30">
        <v>40</v>
      </c>
      <c r="F31" s="30">
        <v>24</v>
      </c>
      <c r="G31" s="30">
        <v>4</v>
      </c>
      <c r="H31" s="30"/>
      <c r="I31" s="31">
        <v>5</v>
      </c>
      <c r="J31" s="6"/>
      <c r="K31" s="6">
        <f t="shared" si="42"/>
        <v>0</v>
      </c>
      <c r="L31" s="6">
        <f t="shared" si="37"/>
        <v>0</v>
      </c>
      <c r="M31" s="6">
        <f t="shared" si="38"/>
        <v>0</v>
      </c>
      <c r="N31" s="6">
        <f t="shared" si="39"/>
        <v>0</v>
      </c>
      <c r="O31" s="6">
        <f t="shared" si="40"/>
        <v>0</v>
      </c>
      <c r="P31" s="7">
        <f t="shared" si="41"/>
        <v>0</v>
      </c>
    </row>
    <row r="32" spans="1:16" ht="15" thickBot="1" x14ac:dyDescent="0.35">
      <c r="A32" s="8"/>
      <c r="B32" s="9"/>
      <c r="C32" s="9"/>
      <c r="D32" s="26"/>
      <c r="E32" s="27"/>
      <c r="F32" s="27"/>
      <c r="G32" s="27"/>
      <c r="H32" s="27"/>
      <c r="I32" s="28"/>
      <c r="J32" s="9" t="s">
        <v>11</v>
      </c>
      <c r="K32" s="14">
        <f>SUM(K29:K31)</f>
        <v>99682.999999999985</v>
      </c>
      <c r="L32" s="14">
        <f t="shared" ref="L32" si="43">SUM(L29:L31)</f>
        <v>51642.999999999993</v>
      </c>
      <c r="M32" s="14">
        <f t="shared" ref="M32" si="44">SUM(M29:M31)</f>
        <v>23419.499999999996</v>
      </c>
      <c r="N32" s="14">
        <f t="shared" ref="N32" si="45">SUM(N29:N31)</f>
        <v>15613</v>
      </c>
      <c r="O32" s="14">
        <f t="shared" ref="O32" si="46">SUM(O29:O31)</f>
        <v>1801.4999999999998</v>
      </c>
      <c r="P32" s="15">
        <f t="shared" ref="P32" si="47">SUM(P29:P31)</f>
        <v>0</v>
      </c>
    </row>
    <row r="35" spans="1:10" ht="15" thickBot="1" x14ac:dyDescent="0.35"/>
    <row r="36" spans="1:10" ht="15" thickBot="1" x14ac:dyDescent="0.35">
      <c r="A36" s="1"/>
      <c r="B36" s="11" t="s">
        <v>4</v>
      </c>
      <c r="C36" s="12" t="s">
        <v>5</v>
      </c>
      <c r="D36" s="12" t="s">
        <v>6</v>
      </c>
      <c r="E36" s="12" t="s">
        <v>7</v>
      </c>
      <c r="F36" s="12" t="s">
        <v>8</v>
      </c>
      <c r="G36" s="13" t="s">
        <v>19</v>
      </c>
      <c r="I36" s="17"/>
      <c r="J36" s="12" t="s">
        <v>23</v>
      </c>
    </row>
    <row r="37" spans="1:10" ht="15" thickBot="1" x14ac:dyDescent="0.35">
      <c r="A37" s="11" t="s">
        <v>0</v>
      </c>
      <c r="B37" s="5">
        <f t="shared" ref="B37:G37" si="48">K6</f>
        <v>123420</v>
      </c>
      <c r="C37" s="6">
        <f t="shared" si="48"/>
        <v>60384</v>
      </c>
      <c r="D37" s="6">
        <f t="shared" si="48"/>
        <v>53040</v>
      </c>
      <c r="E37" s="6">
        <f t="shared" si="48"/>
        <v>16320</v>
      </c>
      <c r="F37" s="6">
        <f t="shared" si="48"/>
        <v>1632</v>
      </c>
      <c r="G37" s="7">
        <f t="shared" si="48"/>
        <v>0</v>
      </c>
      <c r="I37" s="18" t="s">
        <v>0</v>
      </c>
      <c r="J37" s="6">
        <f>C5</f>
        <v>408</v>
      </c>
    </row>
    <row r="38" spans="1:10" ht="15" thickBot="1" x14ac:dyDescent="0.35">
      <c r="A38" s="11" t="s">
        <v>9</v>
      </c>
      <c r="B38" s="5">
        <f t="shared" ref="B38:G38" si="49">K10</f>
        <v>130977</v>
      </c>
      <c r="C38" s="6">
        <f t="shared" si="49"/>
        <v>63050.400000000001</v>
      </c>
      <c r="D38" s="6">
        <f t="shared" si="49"/>
        <v>43092</v>
      </c>
      <c r="E38" s="6">
        <f t="shared" si="49"/>
        <v>18144</v>
      </c>
      <c r="F38" s="6">
        <f t="shared" si="49"/>
        <v>907.2</v>
      </c>
      <c r="G38" s="7">
        <f t="shared" si="49"/>
        <v>0</v>
      </c>
      <c r="I38" s="18" t="s">
        <v>9</v>
      </c>
      <c r="J38" s="6">
        <f>C8</f>
        <v>226.8</v>
      </c>
    </row>
    <row r="39" spans="1:10" ht="15" thickBot="1" x14ac:dyDescent="0.35">
      <c r="A39" s="11" t="s">
        <v>24</v>
      </c>
      <c r="B39" s="5">
        <f t="shared" ref="B39:G39" si="50">K32</f>
        <v>99682.999999999985</v>
      </c>
      <c r="C39" s="6">
        <f t="shared" si="50"/>
        <v>51642.999999999993</v>
      </c>
      <c r="D39" s="6">
        <f t="shared" si="50"/>
        <v>23419.499999999996</v>
      </c>
      <c r="E39" s="6">
        <f t="shared" si="50"/>
        <v>15613</v>
      </c>
      <c r="F39" s="6">
        <f t="shared" si="50"/>
        <v>1801.4999999999998</v>
      </c>
      <c r="G39" s="7">
        <f t="shared" si="50"/>
        <v>0</v>
      </c>
      <c r="I39" s="18" t="s">
        <v>24</v>
      </c>
      <c r="J39">
        <f>C28+C29</f>
        <v>300.25</v>
      </c>
    </row>
    <row r="40" spans="1:10" ht="15" thickBot="1" x14ac:dyDescent="0.35">
      <c r="A40" s="11" t="s">
        <v>12</v>
      </c>
      <c r="B40" s="5">
        <f t="shared" ref="B40:G40" si="51">K15</f>
        <v>518288</v>
      </c>
      <c r="C40" s="6">
        <f t="shared" si="51"/>
        <v>291020.79999999999</v>
      </c>
      <c r="D40" s="6">
        <f t="shared" si="51"/>
        <v>165184</v>
      </c>
      <c r="E40" s="6">
        <f t="shared" si="51"/>
        <v>59392</v>
      </c>
      <c r="F40" s="6">
        <f t="shared" si="51"/>
        <v>742.4</v>
      </c>
      <c r="G40" s="7">
        <f t="shared" si="51"/>
        <v>18560</v>
      </c>
      <c r="I40" s="18" t="s">
        <v>12</v>
      </c>
      <c r="J40" s="6">
        <f>C12</f>
        <v>185.6</v>
      </c>
    </row>
    <row r="41" spans="1:10" ht="15" thickBot="1" x14ac:dyDescent="0.35">
      <c r="A41" s="11" t="s">
        <v>17</v>
      </c>
      <c r="B41" s="5">
        <f t="shared" ref="B41:G41" si="52">K20</f>
        <v>1956020</v>
      </c>
      <c r="C41" s="6">
        <f t="shared" si="52"/>
        <v>1108128</v>
      </c>
      <c r="D41" s="6">
        <f t="shared" si="52"/>
        <v>605200</v>
      </c>
      <c r="E41" s="6">
        <f t="shared" si="52"/>
        <v>212160</v>
      </c>
      <c r="F41" s="6">
        <f t="shared" si="52"/>
        <v>544</v>
      </c>
      <c r="G41" s="7">
        <f t="shared" si="52"/>
        <v>81600</v>
      </c>
      <c r="I41" s="18" t="s">
        <v>17</v>
      </c>
      <c r="J41" s="6">
        <f>C17</f>
        <v>136</v>
      </c>
    </row>
    <row r="42" spans="1:10" ht="15" thickBot="1" x14ac:dyDescent="0.35">
      <c r="A42" s="37" t="s">
        <v>20</v>
      </c>
      <c r="B42" s="8">
        <f t="shared" ref="B42:G42" si="53">K26</f>
        <v>1459342.9999999998</v>
      </c>
      <c r="C42" s="9">
        <f t="shared" si="53"/>
        <v>829425.99999999988</v>
      </c>
      <c r="D42" s="9">
        <f t="shared" si="53"/>
        <v>446759.99999999988</v>
      </c>
      <c r="E42" s="9">
        <f t="shared" si="53"/>
        <v>158847.99999999997</v>
      </c>
      <c r="F42" s="9">
        <f t="shared" si="53"/>
        <v>876</v>
      </c>
      <c r="G42" s="10">
        <f t="shared" si="53"/>
        <v>61319.999999999993</v>
      </c>
      <c r="I42" s="19" t="s">
        <v>20</v>
      </c>
      <c r="J42" s="9">
        <f>C22+C23</f>
        <v>146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Pahlke</dc:creator>
  <cp:lastModifiedBy>Eric Pahlke</cp:lastModifiedBy>
  <dcterms:created xsi:type="dcterms:W3CDTF">2019-06-26T14:27:12Z</dcterms:created>
  <dcterms:modified xsi:type="dcterms:W3CDTF">2019-06-26T15:35:05Z</dcterms:modified>
</cp:coreProperties>
</file>