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7235" windowHeight="9285" activeTab="1"/>
  </bookViews>
  <sheets>
    <sheet name="Произв-во" sheetId="1" r:id="rId1"/>
    <sheet name="Энергия" sheetId="2" r:id="rId2"/>
    <sheet name="Добыча" sheetId="3" r:id="rId3"/>
    <sheet name="Лабы" sheetId="4" r:id="rId4"/>
  </sheets>
  <calcPr calcId="125725"/>
</workbook>
</file>

<file path=xl/calcChain.xml><?xml version="1.0" encoding="utf-8"?>
<calcChain xmlns="http://schemas.openxmlformats.org/spreadsheetml/2006/main">
  <c r="C6" i="4"/>
  <c r="C5"/>
  <c r="G8" i="3"/>
  <c r="G7"/>
  <c r="E5"/>
  <c r="E7"/>
  <c r="E6"/>
  <c r="E33" i="1"/>
  <c r="O33" s="1"/>
  <c r="C33"/>
  <c r="C32"/>
  <c r="E32" s="1"/>
  <c r="R26"/>
  <c r="R27"/>
  <c r="R28" s="1"/>
  <c r="C27"/>
  <c r="E27" s="1"/>
  <c r="C26"/>
  <c r="E26" s="1"/>
  <c r="B12" i="2"/>
  <c r="B15"/>
  <c r="B18"/>
  <c r="B8"/>
  <c r="B19" s="1"/>
  <c r="B21" s="1"/>
  <c r="C14" i="1"/>
  <c r="E14" s="1"/>
  <c r="P14" s="1"/>
  <c r="B7"/>
  <c r="C21" s="1"/>
  <c r="E21" s="1"/>
  <c r="B6"/>
  <c r="B5"/>
  <c r="C16" s="1"/>
  <c r="E16" s="1"/>
  <c r="Q32" l="1"/>
  <c r="Q34" s="1"/>
  <c r="R32"/>
  <c r="O32"/>
  <c r="O34" s="1"/>
  <c r="P32"/>
  <c r="P34" s="1"/>
  <c r="R33"/>
  <c r="Q33"/>
  <c r="P33"/>
  <c r="C15"/>
  <c r="E15" s="1"/>
  <c r="S15" s="1"/>
  <c r="C20"/>
  <c r="E20" s="1"/>
  <c r="N20" s="1"/>
  <c r="N22" s="1"/>
  <c r="M20"/>
  <c r="L20"/>
  <c r="L22" s="1"/>
  <c r="L21"/>
  <c r="N21"/>
  <c r="M21"/>
  <c r="O27"/>
  <c r="P27"/>
  <c r="Q27"/>
  <c r="O26"/>
  <c r="P26"/>
  <c r="Q26"/>
  <c r="B29" i="2"/>
  <c r="B30" s="1"/>
  <c r="B10"/>
  <c r="B16" s="1"/>
  <c r="B23" s="1"/>
  <c r="B13"/>
  <c r="B14" s="1"/>
  <c r="O14" i="1"/>
  <c r="Q14"/>
  <c r="R14"/>
  <c r="S14"/>
  <c r="T14"/>
  <c r="R15"/>
  <c r="Q15"/>
  <c r="Q16"/>
  <c r="P16"/>
  <c r="T16"/>
  <c r="O16"/>
  <c r="S16"/>
  <c r="R16"/>
  <c r="R34" l="1"/>
  <c r="T17"/>
  <c r="P15"/>
  <c r="P17" s="1"/>
  <c r="O15"/>
  <c r="T15"/>
  <c r="M22"/>
  <c r="R17"/>
  <c r="P28"/>
  <c r="Q28"/>
  <c r="O28"/>
  <c r="B24" i="2"/>
  <c r="B25" s="1"/>
  <c r="B26" s="1"/>
  <c r="B27" s="1"/>
  <c r="B31"/>
  <c r="B32" s="1"/>
  <c r="B33" s="1"/>
  <c r="S17" i="1"/>
  <c r="Q17"/>
  <c r="O17"/>
  <c r="B34" i="2" l="1"/>
  <c r="B35" s="1"/>
  <c r="B37" s="1"/>
</calcChain>
</file>

<file path=xl/comments1.xml><?xml version="1.0" encoding="utf-8"?>
<comments xmlns="http://schemas.openxmlformats.org/spreadsheetml/2006/main">
  <authors>
    <author>Kirill Naumkin</author>
  </authors>
  <commentList>
    <comment ref="D4" authorId="0">
      <text>
        <r>
          <rPr>
            <b/>
            <sz val="9"/>
            <color indexed="81"/>
            <rFont val="Tahoma"/>
            <charset val="1"/>
          </rPr>
          <t>Kirill Naumkin:</t>
        </r>
        <r>
          <rPr>
            <sz val="9"/>
            <color indexed="81"/>
            <rFont val="Tahoma"/>
            <charset val="1"/>
          </rPr>
          <t xml:space="preserve">
У всех ванильных твердых ресурсов одинаковое</t>
        </r>
      </text>
    </comment>
  </commentList>
</comments>
</file>

<file path=xl/sharedStrings.xml><?xml version="1.0" encoding="utf-8"?>
<sst xmlns="http://schemas.openxmlformats.org/spreadsheetml/2006/main" count="201" uniqueCount="115">
  <si>
    <t>Сборочный автомат 0</t>
  </si>
  <si>
    <t>Сборочный автомат 1</t>
  </si>
  <si>
    <t>Сборочный автомат 2</t>
  </si>
  <si>
    <t>Сборочный автомат 3</t>
  </si>
  <si>
    <t>Производительность</t>
  </si>
  <si>
    <t>Химический завод</t>
  </si>
  <si>
    <t>Время пр-ва изделия</t>
  </si>
  <si>
    <t>Реальное время пр-ва</t>
  </si>
  <si>
    <t>УЛУЧШ. ЭЛЕКТРОСХЕМА</t>
  </si>
  <si>
    <t>Медный кабель</t>
  </si>
  <si>
    <t>Медная плита</t>
  </si>
  <si>
    <t>Железная плита</t>
  </si>
  <si>
    <t>Электросхема</t>
  </si>
  <si>
    <t>Пластмассовый брус</t>
  </si>
  <si>
    <t>Улучш. электросхема</t>
  </si>
  <si>
    <t>Колич. заводов</t>
  </si>
  <si>
    <t>Электропечь</t>
  </si>
  <si>
    <t>Стальная балка</t>
  </si>
  <si>
    <t>СТАЛЬНАЯ БАЛКА</t>
  </si>
  <si>
    <t>Железная руда</t>
  </si>
  <si>
    <t>Продолжительность дня</t>
  </si>
  <si>
    <t>Продолжительность сумерек</t>
  </si>
  <si>
    <t>Продолжительность ночи</t>
  </si>
  <si>
    <t>Продолжительность суток</t>
  </si>
  <si>
    <t>Потребление энергии за сутки</t>
  </si>
  <si>
    <t>Произв-ть солн панели, макс</t>
  </si>
  <si>
    <t>Надо панелей на сутки</t>
  </si>
  <si>
    <t>Трансфер энергии аккумом, макс</t>
  </si>
  <si>
    <t>…они дадут энергии днем и в сумерки</t>
  </si>
  <si>
    <t>Потребление энергии днем и в сумерки</t>
  </si>
  <si>
    <t>Излишки энергии днем и в сумерки от панелей</t>
  </si>
  <si>
    <t>Емкость аккума</t>
  </si>
  <si>
    <t>…их хватит на зарядку аккумов</t>
  </si>
  <si>
    <t>…которые отдадут энергии ночью и в сумерки</t>
  </si>
  <si>
    <t>Потребление пром-ти</t>
  </si>
  <si>
    <t>Потребление энергии пром-тью в сумерки</t>
  </si>
  <si>
    <t>Потребление энергии пром-тью ночью</t>
  </si>
  <si>
    <t>Произв-во энергии солн.панелью днем</t>
  </si>
  <si>
    <t>Произв-во энергии солн.панелью в сумерки</t>
  </si>
  <si>
    <t>Надо солн.панелей днем</t>
  </si>
  <si>
    <t>Потребление энергии пром-тью днем</t>
  </si>
  <si>
    <t>…они дадут энергии в сумерки</t>
  </si>
  <si>
    <t>Недостаток энергии в сумерки</t>
  </si>
  <si>
    <t>Недостаток энергии в сумерки и ночью</t>
  </si>
  <si>
    <t>Надо аккумов в сумерки и ночью</t>
  </si>
  <si>
    <t>…для их заряда днем надо солн.панелей</t>
  </si>
  <si>
    <t>КРАСНЫЙ ПАКЕТ</t>
  </si>
  <si>
    <t>Железная шестерня</t>
  </si>
  <si>
    <t>Красный пакет</t>
  </si>
  <si>
    <t>ЗЕЛЕНЫЙ ПАКЕТ</t>
  </si>
  <si>
    <t>Мщн карьера</t>
  </si>
  <si>
    <t>Скор карьера</t>
  </si>
  <si>
    <t>Трудн.добычи руды</t>
  </si>
  <si>
    <t>Время сбора руды, сек</t>
  </si>
  <si>
    <t>Итог, ед/сек</t>
  </si>
  <si>
    <t>железо</t>
  </si>
  <si>
    <t>камень</t>
  </si>
  <si>
    <t>kw</t>
  </si>
  <si>
    <t>раз</t>
  </si>
  <si>
    <t>Произв-ть лабы</t>
  </si>
  <si>
    <t>Макс.апгрейд скорости</t>
  </si>
  <si>
    <t>=</t>
  </si>
  <si>
    <t>+</t>
  </si>
  <si>
    <t>Колич.модулей</t>
  </si>
  <si>
    <t>Бонус модуля</t>
  </si>
  <si>
    <t>ИТОГ БОНУС</t>
  </si>
  <si>
    <t>%</t>
  </si>
  <si>
    <t>шт.</t>
  </si>
  <si>
    <t>ИТОГ ПРОИЗВ-ТЬ</t>
  </si>
  <si>
    <t>Если средний цикл исследования принять за 30 сек, то:</t>
  </si>
  <si>
    <t>1 макс.ускоренная лаба потребляет почти 8 иссл.пакетов в минуту</t>
  </si>
  <si>
    <t>Надо панелей для работы и зарядки всего</t>
  </si>
  <si>
    <t>Twilight duration</t>
  </si>
  <si>
    <t>Night duration</t>
  </si>
  <si>
    <t>MW</t>
  </si>
  <si>
    <t>sec</t>
  </si>
  <si>
    <t>MJ</t>
  </si>
  <si>
    <t>units</t>
  </si>
  <si>
    <t>Day-night cycle duration</t>
  </si>
  <si>
    <t>Daylight duration</t>
  </si>
  <si>
    <t>Max accu energy transfer</t>
  </si>
  <si>
    <t>Accu capacity</t>
  </si>
  <si>
    <t>Solar panel production</t>
  </si>
  <si>
    <t>Solar panels needed per day-night cycle…</t>
  </si>
  <si>
    <t>Energy cunsumption during daylight+twilight</t>
  </si>
  <si>
    <t>…and it's enough to charge so many accus…</t>
  </si>
  <si>
    <t>…which can give so much energy</t>
  </si>
  <si>
    <t>1 SP produces so much energy during daylight</t>
  </si>
  <si>
    <t>1 SP produces so much energy during twilight</t>
  </si>
  <si>
    <t>SPs needed during daylight…</t>
  </si>
  <si>
    <t>Excess of energy produced by SPs during daylight+twilight…</t>
  </si>
  <si>
    <t>Lack of energy during twilight</t>
  </si>
  <si>
    <t>Lack of energy during twilight+night</t>
  </si>
  <si>
    <t>…and they can be charged using so many SPs during daylight</t>
  </si>
  <si>
    <t>TOTAL SOLAR PANELS NEEDED</t>
  </si>
  <si>
    <t>TOTAL ACCUS NEEDED during twilight+night…</t>
  </si>
  <si>
    <t>RATIO SPs/accus</t>
  </si>
  <si>
    <t>Соотношение панели/аккумы</t>
  </si>
  <si>
    <t>POWER CONSTANTS</t>
  </si>
  <si>
    <t>DURATION CONSTANTS</t>
  </si>
  <si>
    <t>Total factory's power consumption</t>
  </si>
  <si>
    <t>Factory's energy consumption during daylight</t>
  </si>
  <si>
    <t>Factory's energy consumption during twilight</t>
  </si>
  <si>
    <t>Factory's energy consumption during night</t>
  </si>
  <si>
    <t>Factory's energy consumption during day-night cycle</t>
  </si>
  <si>
    <t>FACTORY'S CONSUMPTION DURING PARTS OF DAY-NIGHT CYCLE</t>
  </si>
  <si>
    <t>Произв-во энергии солн.панелью ночью</t>
  </si>
  <si>
    <t>1 SP produces so much energy during night</t>
  </si>
  <si>
    <t>SOLAR PANEL PRODUCTIVITY</t>
  </si>
  <si>
    <t>Произв-во энергии солн.панелью в сутки</t>
  </si>
  <si>
    <t>1 SP produces so much energy during day-night cycle</t>
  </si>
  <si>
    <t>…and they produce so much energy during daylight+twilight</t>
  </si>
  <si>
    <t>POWER PRODUCTION (WITHOUT ACCUS CONSUMPTION)</t>
  </si>
  <si>
    <t>POWER PRODUCTION (WITH ACCUS CONSUMPTION)</t>
  </si>
  <si>
    <t>…and they produce so much energy during twilight</t>
  </si>
</sst>
</file>

<file path=xl/styles.xml><?xml version="1.0" encoding="utf-8"?>
<styleSheet xmlns="http://schemas.openxmlformats.org/spreadsheetml/2006/main">
  <numFmts count="3">
    <numFmt numFmtId="43" formatCode="_-* #,##0.00\ _₽_-;\-* #,##0.00\ _₽_-;_-* &quot;-&quot;??\ _₽_-;_-@_-"/>
    <numFmt numFmtId="164" formatCode="#,##0.00_ ;\-#,##0.00\ "/>
    <numFmt numFmtId="170" formatCode="0.0000000"/>
  </numFmts>
  <fonts count="10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u/>
      <sz val="11"/>
      <color theme="1"/>
      <name val="Calibri"/>
      <family val="2"/>
      <charset val="204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color theme="6" tint="-0.499984740745262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theme="6" tint="-0.499984740745262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164" fontId="0" fillId="0" borderId="0" xfId="1" applyNumberFormat="1" applyFont="1"/>
    <xf numFmtId="0" fontId="0" fillId="0" borderId="0" xfId="0" applyAlignment="1">
      <alignment textRotation="90"/>
    </xf>
    <xf numFmtId="0" fontId="2" fillId="0" borderId="0" xfId="0" applyFont="1" applyAlignment="1">
      <alignment horizontal="center" vertical="center"/>
    </xf>
    <xf numFmtId="0" fontId="0" fillId="0" borderId="0" xfId="0" applyFont="1"/>
    <xf numFmtId="0" fontId="0" fillId="2" borderId="0" xfId="0" applyFont="1" applyFill="1"/>
    <xf numFmtId="0" fontId="0" fillId="2" borderId="0" xfId="0" applyFill="1"/>
    <xf numFmtId="0" fontId="0" fillId="3" borderId="0" xfId="0" applyFont="1" applyFill="1"/>
    <xf numFmtId="0" fontId="3" fillId="0" borderId="0" xfId="0" applyFont="1"/>
    <xf numFmtId="0" fontId="4" fillId="0" borderId="0" xfId="0" applyFont="1"/>
    <xf numFmtId="0" fontId="4" fillId="2" borderId="0" xfId="0" applyFont="1" applyFill="1"/>
    <xf numFmtId="0" fontId="2" fillId="2" borderId="0" xfId="0" applyFont="1" applyFill="1"/>
    <xf numFmtId="0" fontId="2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1" applyNumberFormat="1" applyFont="1" applyAlignment="1">
      <alignment horizontal="left"/>
    </xf>
    <xf numFmtId="0" fontId="2" fillId="0" borderId="0" xfId="0" applyFont="1" applyAlignment="1">
      <alignment horizontal="center"/>
    </xf>
    <xf numFmtId="1" fontId="0" fillId="2" borderId="0" xfId="0" applyNumberFormat="1" applyFill="1"/>
    <xf numFmtId="170" fontId="2" fillId="4" borderId="0" xfId="0" applyNumberFormat="1" applyFont="1" applyFill="1"/>
    <xf numFmtId="0" fontId="2" fillId="4" borderId="0" xfId="0" applyFont="1" applyFill="1"/>
    <xf numFmtId="0" fontId="2" fillId="5" borderId="0" xfId="0" applyFont="1" applyFill="1" applyAlignment="1">
      <alignment horizontal="center"/>
    </xf>
    <xf numFmtId="0" fontId="0" fillId="0" borderId="0" xfId="0" applyFill="1"/>
    <xf numFmtId="0" fontId="7" fillId="0" borderId="0" xfId="0" applyFont="1"/>
    <xf numFmtId="0" fontId="8" fillId="0" borderId="0" xfId="0" applyFont="1"/>
    <xf numFmtId="0" fontId="9" fillId="0" borderId="0" xfId="0" applyFon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4"/>
  <sheetViews>
    <sheetView workbookViewId="0">
      <selection activeCell="B5" sqref="B5"/>
    </sheetView>
  </sheetViews>
  <sheetFormatPr defaultRowHeight="15"/>
  <cols>
    <col min="1" max="1" width="26" customWidth="1"/>
    <col min="2" max="2" width="25.5703125" customWidth="1"/>
    <col min="3" max="34" width="5.7109375" customWidth="1"/>
  </cols>
  <sheetData>
    <row r="1" spans="1:20">
      <c r="A1" s="16" t="s">
        <v>4</v>
      </c>
      <c r="B1" s="16"/>
    </row>
    <row r="2" spans="1:20">
      <c r="A2" t="s">
        <v>0</v>
      </c>
      <c r="B2" s="1">
        <v>1.5</v>
      </c>
    </row>
    <row r="3" spans="1:20">
      <c r="A3" t="s">
        <v>1</v>
      </c>
      <c r="B3" s="1">
        <v>0.5</v>
      </c>
    </row>
    <row r="4" spans="1:20">
      <c r="A4" t="s">
        <v>2</v>
      </c>
      <c r="B4" s="1">
        <v>0.75</v>
      </c>
    </row>
    <row r="5" spans="1:20">
      <c r="A5" t="s">
        <v>3</v>
      </c>
      <c r="B5" s="1">
        <f>1.25*3</f>
        <v>3.75</v>
      </c>
    </row>
    <row r="6" spans="1:20">
      <c r="A6" t="s">
        <v>5</v>
      </c>
      <c r="B6" s="1">
        <f>1.25*2</f>
        <v>2.5</v>
      </c>
    </row>
    <row r="7" spans="1:20">
      <c r="A7" t="s">
        <v>16</v>
      </c>
      <c r="B7" s="1">
        <f>2*2</f>
        <v>4</v>
      </c>
    </row>
    <row r="8" spans="1:20">
      <c r="B8" s="1"/>
    </row>
    <row r="9" spans="1:20">
      <c r="B9" s="1"/>
    </row>
    <row r="13" spans="1:20" s="2" customFormat="1" ht="117.75" customHeight="1">
      <c r="B13" s="3" t="s">
        <v>8</v>
      </c>
      <c r="C13" s="2" t="s">
        <v>4</v>
      </c>
      <c r="D13" s="2" t="s">
        <v>6</v>
      </c>
      <c r="E13" s="2" t="s">
        <v>7</v>
      </c>
      <c r="G13" s="2" t="s">
        <v>10</v>
      </c>
      <c r="H13" s="2" t="s">
        <v>9</v>
      </c>
      <c r="I13" s="2" t="s">
        <v>11</v>
      </c>
      <c r="J13" s="2" t="s">
        <v>12</v>
      </c>
      <c r="K13" s="2" t="s">
        <v>13</v>
      </c>
      <c r="L13" s="2" t="s">
        <v>14</v>
      </c>
      <c r="N13" s="2" t="s">
        <v>15</v>
      </c>
      <c r="O13" s="2" t="s">
        <v>10</v>
      </c>
      <c r="P13" s="2" t="s">
        <v>9</v>
      </c>
      <c r="Q13" s="2" t="s">
        <v>11</v>
      </c>
      <c r="R13" s="2" t="s">
        <v>12</v>
      </c>
      <c r="S13" s="2" t="s">
        <v>13</v>
      </c>
      <c r="T13" s="2" t="s">
        <v>14</v>
      </c>
    </row>
    <row r="14" spans="1:20">
      <c r="A14" t="s">
        <v>0</v>
      </c>
      <c r="B14" t="s">
        <v>9</v>
      </c>
      <c r="C14">
        <f>VLOOKUP(A14,$A$2:$B$7,2,0)</f>
        <v>1.5</v>
      </c>
      <c r="D14">
        <v>0.5</v>
      </c>
      <c r="E14">
        <f>D14/C14</f>
        <v>0.33333333333333331</v>
      </c>
      <c r="G14">
        <v>-1</v>
      </c>
      <c r="H14">
        <v>2</v>
      </c>
      <c r="N14">
        <v>7</v>
      </c>
      <c r="O14">
        <f>$N14*G14/$E14</f>
        <v>-21</v>
      </c>
      <c r="P14">
        <f t="shared" ref="P14:T14" si="0">$N14*H14/$E14</f>
        <v>42</v>
      </c>
      <c r="Q14">
        <f t="shared" si="0"/>
        <v>0</v>
      </c>
      <c r="R14">
        <f t="shared" si="0"/>
        <v>0</v>
      </c>
      <c r="S14">
        <f t="shared" si="0"/>
        <v>0</v>
      </c>
      <c r="T14">
        <f t="shared" si="0"/>
        <v>0</v>
      </c>
    </row>
    <row r="15" spans="1:20">
      <c r="A15" t="s">
        <v>3</v>
      </c>
      <c r="B15" t="s">
        <v>12</v>
      </c>
      <c r="C15">
        <f t="shared" ref="C15:C16" si="1">VLOOKUP(A15,$A$2:$B$7,2,0)</f>
        <v>3.75</v>
      </c>
      <c r="D15">
        <v>0.5</v>
      </c>
      <c r="E15">
        <f t="shared" ref="E15:E16" si="2">D15/C15</f>
        <v>0.13333333333333333</v>
      </c>
      <c r="H15">
        <v>-3</v>
      </c>
      <c r="I15">
        <v>-1</v>
      </c>
      <c r="J15">
        <v>1</v>
      </c>
      <c r="N15">
        <v>1</v>
      </c>
      <c r="O15">
        <f t="shared" ref="O15:O16" si="3">$N15*G15/$E15</f>
        <v>0</v>
      </c>
      <c r="P15">
        <f t="shared" ref="P15:P16" si="4">$N15*H15/$E15</f>
        <v>-22.5</v>
      </c>
      <c r="Q15">
        <f t="shared" ref="Q15:Q16" si="5">$N15*I15/$E15</f>
        <v>-7.5</v>
      </c>
      <c r="R15">
        <f t="shared" ref="R15:R16" si="6">$N15*J15/$E15</f>
        <v>7.5</v>
      </c>
      <c r="S15">
        <f t="shared" ref="S15:S16" si="7">$N15*K15/$E15</f>
        <v>0</v>
      </c>
      <c r="T15">
        <f t="shared" ref="T15:T16" si="8">$N15*L15/$E15</f>
        <v>0</v>
      </c>
    </row>
    <row r="16" spans="1:20">
      <c r="A16" t="s">
        <v>3</v>
      </c>
      <c r="B16" t="s">
        <v>14</v>
      </c>
      <c r="C16">
        <f t="shared" si="1"/>
        <v>3.75</v>
      </c>
      <c r="D16">
        <v>8</v>
      </c>
      <c r="E16">
        <f t="shared" si="2"/>
        <v>2.1333333333333333</v>
      </c>
      <c r="H16">
        <v>-4</v>
      </c>
      <c r="J16">
        <v>-2</v>
      </c>
      <c r="K16">
        <v>-2</v>
      </c>
      <c r="L16">
        <v>1</v>
      </c>
      <c r="N16">
        <v>8</v>
      </c>
      <c r="O16">
        <f t="shared" si="3"/>
        <v>0</v>
      </c>
      <c r="P16">
        <f t="shared" si="4"/>
        <v>-15</v>
      </c>
      <c r="Q16">
        <f t="shared" si="5"/>
        <v>0</v>
      </c>
      <c r="R16">
        <f t="shared" si="6"/>
        <v>-7.5</v>
      </c>
      <c r="S16">
        <f t="shared" si="7"/>
        <v>-7.5</v>
      </c>
      <c r="T16">
        <f t="shared" si="8"/>
        <v>3.75</v>
      </c>
    </row>
    <row r="17" spans="1:20">
      <c r="O17" s="12">
        <f>SUM(O14:O16)</f>
        <v>-21</v>
      </c>
      <c r="P17" s="12">
        <f t="shared" ref="P17:T17" si="9">SUM(P14:P16)</f>
        <v>4.5</v>
      </c>
      <c r="Q17" s="12">
        <f t="shared" si="9"/>
        <v>-7.5</v>
      </c>
      <c r="R17" s="12">
        <f t="shared" si="9"/>
        <v>0</v>
      </c>
      <c r="S17" s="12">
        <f t="shared" si="9"/>
        <v>-7.5</v>
      </c>
      <c r="T17" s="12">
        <f t="shared" si="9"/>
        <v>3.75</v>
      </c>
    </row>
    <row r="19" spans="1:20" s="2" customFormat="1" ht="117.75" customHeight="1">
      <c r="B19" s="3" t="s">
        <v>18</v>
      </c>
      <c r="C19" s="2" t="s">
        <v>4</v>
      </c>
      <c r="D19" s="2" t="s">
        <v>6</v>
      </c>
      <c r="E19" s="2" t="s">
        <v>7</v>
      </c>
      <c r="G19" s="2" t="s">
        <v>19</v>
      </c>
      <c r="H19" s="2" t="s">
        <v>11</v>
      </c>
      <c r="I19" s="2" t="s">
        <v>17</v>
      </c>
      <c r="K19" s="2" t="s">
        <v>15</v>
      </c>
      <c r="L19" s="2" t="s">
        <v>19</v>
      </c>
      <c r="M19" s="2" t="s">
        <v>11</v>
      </c>
      <c r="N19" s="2" t="s">
        <v>17</v>
      </c>
    </row>
    <row r="20" spans="1:20">
      <c r="A20" t="s">
        <v>16</v>
      </c>
      <c r="B20" t="s">
        <v>11</v>
      </c>
      <c r="C20">
        <f t="shared" ref="C20:C21" si="10">VLOOKUP(A20,$A$2:$B$7,2,0)</f>
        <v>4</v>
      </c>
      <c r="D20">
        <v>3.5</v>
      </c>
      <c r="E20">
        <f>D20/C20</f>
        <v>0.875</v>
      </c>
      <c r="G20">
        <v>-1</v>
      </c>
      <c r="H20">
        <v>1</v>
      </c>
      <c r="K20">
        <v>1</v>
      </c>
      <c r="L20">
        <f>$K20*G20/$E20</f>
        <v>-1.1428571428571428</v>
      </c>
      <c r="M20">
        <f t="shared" ref="M20:N20" si="11">$K20*H20/$E20</f>
        <v>1.1428571428571428</v>
      </c>
      <c r="N20">
        <f t="shared" si="11"/>
        <v>0</v>
      </c>
    </row>
    <row r="21" spans="1:20">
      <c r="A21" t="s">
        <v>16</v>
      </c>
      <c r="B21" t="s">
        <v>17</v>
      </c>
      <c r="C21">
        <f t="shared" si="10"/>
        <v>4</v>
      </c>
      <c r="D21">
        <v>17.5</v>
      </c>
      <c r="E21">
        <f>D21/C21</f>
        <v>4.375</v>
      </c>
      <c r="H21">
        <v>-5</v>
      </c>
      <c r="I21">
        <v>1</v>
      </c>
      <c r="K21">
        <v>1</v>
      </c>
      <c r="L21">
        <f>$K21*G21/$E21</f>
        <v>0</v>
      </c>
      <c r="M21">
        <f t="shared" ref="M21" si="12">$K21*H21/$E21</f>
        <v>-1.1428571428571428</v>
      </c>
      <c r="N21">
        <f t="shared" ref="N21" si="13">$K21*I21/$E21</f>
        <v>0.22857142857142856</v>
      </c>
    </row>
    <row r="22" spans="1:20">
      <c r="L22" s="12">
        <f>SUM(L20:L21)</f>
        <v>-1.1428571428571428</v>
      </c>
      <c r="M22" s="12">
        <f t="shared" ref="M22:N22" si="14">SUM(M20:M21)</f>
        <v>0</v>
      </c>
      <c r="N22" s="12">
        <f t="shared" si="14"/>
        <v>0.22857142857142856</v>
      </c>
    </row>
    <row r="25" spans="1:20" s="2" customFormat="1" ht="117.75" customHeight="1">
      <c r="B25" s="3" t="s">
        <v>46</v>
      </c>
      <c r="C25" s="2" t="s">
        <v>4</v>
      </c>
      <c r="D25" s="2" t="s">
        <v>6</v>
      </c>
      <c r="E25" s="2" t="s">
        <v>7</v>
      </c>
      <c r="G25" s="2" t="s">
        <v>11</v>
      </c>
      <c r="H25" s="2" t="s">
        <v>10</v>
      </c>
      <c r="I25" s="2" t="s">
        <v>47</v>
      </c>
      <c r="J25" s="2" t="s">
        <v>48</v>
      </c>
      <c r="N25" s="2" t="s">
        <v>15</v>
      </c>
      <c r="O25" s="2" t="s">
        <v>11</v>
      </c>
      <c r="P25" s="2" t="s">
        <v>10</v>
      </c>
      <c r="Q25" s="2" t="s">
        <v>47</v>
      </c>
      <c r="R25" s="2" t="s">
        <v>48</v>
      </c>
    </row>
    <row r="26" spans="1:20">
      <c r="A26" t="s">
        <v>0</v>
      </c>
      <c r="B26" t="s">
        <v>47</v>
      </c>
      <c r="C26">
        <f>VLOOKUP(A26,$A$2:$B$7,2,0)</f>
        <v>1.5</v>
      </c>
      <c r="D26">
        <v>0.5</v>
      </c>
      <c r="E26">
        <f>D26/C26</f>
        <v>0.33333333333333331</v>
      </c>
      <c r="G26">
        <v>-1</v>
      </c>
      <c r="N26">
        <v>1</v>
      </c>
      <c r="O26">
        <f>$N26*G26/$E26</f>
        <v>-3</v>
      </c>
      <c r="P26">
        <f t="shared" ref="P26:P27" si="15">$N26*H26/$E26</f>
        <v>0</v>
      </c>
      <c r="Q26">
        <f t="shared" ref="Q26:R27" si="16">$N26*I26/$E26</f>
        <v>0</v>
      </c>
      <c r="R26">
        <f t="shared" si="16"/>
        <v>0</v>
      </c>
    </row>
    <row r="27" spans="1:20">
      <c r="A27" t="s">
        <v>2</v>
      </c>
      <c r="B27" t="s">
        <v>48</v>
      </c>
      <c r="C27">
        <f t="shared" ref="C27" si="17">VLOOKUP(A27,$A$2:$B$7,2,0)</f>
        <v>0.75</v>
      </c>
      <c r="D27">
        <v>5</v>
      </c>
      <c r="E27">
        <f t="shared" ref="E27" si="18">D27/C27</f>
        <v>6.666666666666667</v>
      </c>
      <c r="H27">
        <v>-2</v>
      </c>
      <c r="I27">
        <v>-2</v>
      </c>
      <c r="J27">
        <v>1</v>
      </c>
      <c r="N27">
        <v>1</v>
      </c>
      <c r="O27">
        <f t="shared" ref="O27" si="19">$N27*G27/$E27</f>
        <v>0</v>
      </c>
      <c r="P27">
        <f t="shared" si="15"/>
        <v>-0.3</v>
      </c>
      <c r="Q27">
        <f t="shared" si="16"/>
        <v>-0.3</v>
      </c>
      <c r="R27">
        <f t="shared" si="16"/>
        <v>0.15</v>
      </c>
    </row>
    <row r="28" spans="1:20">
      <c r="O28" s="12">
        <f>SUM(O26:O27)</f>
        <v>-3</v>
      </c>
      <c r="P28" s="12">
        <f>SUM(P26:P27)</f>
        <v>-0.3</v>
      </c>
      <c r="Q28" s="12">
        <f>SUM(Q26:Q27)</f>
        <v>-0.3</v>
      </c>
      <c r="R28" s="12">
        <f>SUM(R26:R27)</f>
        <v>0.15</v>
      </c>
    </row>
    <row r="31" spans="1:20" s="2" customFormat="1" ht="117.75" customHeight="1">
      <c r="B31" s="3" t="s">
        <v>49</v>
      </c>
      <c r="C31" s="2" t="s">
        <v>4</v>
      </c>
      <c r="D31" s="2" t="s">
        <v>6</v>
      </c>
      <c r="E31" s="2" t="s">
        <v>7</v>
      </c>
      <c r="G31" s="2" t="s">
        <v>11</v>
      </c>
      <c r="H31" s="2" t="s">
        <v>10</v>
      </c>
      <c r="I31" s="2" t="s">
        <v>47</v>
      </c>
      <c r="J31" s="2" t="s">
        <v>48</v>
      </c>
      <c r="N31" s="2" t="s">
        <v>15</v>
      </c>
      <c r="O31" s="2" t="s">
        <v>11</v>
      </c>
      <c r="P31" s="2" t="s">
        <v>10</v>
      </c>
      <c r="Q31" s="2" t="s">
        <v>47</v>
      </c>
      <c r="R31" s="2" t="s">
        <v>48</v>
      </c>
    </row>
    <row r="32" spans="1:20">
      <c r="A32" t="s">
        <v>0</v>
      </c>
      <c r="B32" t="s">
        <v>47</v>
      </c>
      <c r="C32">
        <f>VLOOKUP(A32,$A$2:$B$7,2,0)</f>
        <v>1.5</v>
      </c>
      <c r="D32">
        <v>0.5</v>
      </c>
      <c r="E32">
        <f>D32/C32</f>
        <v>0.33333333333333331</v>
      </c>
      <c r="G32">
        <v>-1</v>
      </c>
      <c r="N32">
        <v>1</v>
      </c>
      <c r="O32">
        <f>$N32*G32/$E32</f>
        <v>-3</v>
      </c>
      <c r="P32">
        <f t="shared" ref="P32:P33" si="20">$N32*H32/$E32</f>
        <v>0</v>
      </c>
      <c r="Q32">
        <f t="shared" ref="Q32:Q33" si="21">$N32*I32/$E32</f>
        <v>0</v>
      </c>
      <c r="R32">
        <f t="shared" ref="R32:R33" si="22">$N32*J32/$E32</f>
        <v>0</v>
      </c>
    </row>
    <row r="33" spans="1:18">
      <c r="A33" t="s">
        <v>2</v>
      </c>
      <c r="B33" t="s">
        <v>48</v>
      </c>
      <c r="C33">
        <f t="shared" ref="C33" si="23">VLOOKUP(A33,$A$2:$B$7,2,0)</f>
        <v>0.75</v>
      </c>
      <c r="D33">
        <v>5</v>
      </c>
      <c r="E33">
        <f t="shared" ref="E33" si="24">D33/C33</f>
        <v>6.666666666666667</v>
      </c>
      <c r="H33">
        <v>-2</v>
      </c>
      <c r="I33">
        <v>-2</v>
      </c>
      <c r="J33">
        <v>1</v>
      </c>
      <c r="N33">
        <v>1</v>
      </c>
      <c r="O33">
        <f t="shared" ref="O33" si="25">$N33*G33/$E33</f>
        <v>0</v>
      </c>
      <c r="P33">
        <f t="shared" si="20"/>
        <v>-0.3</v>
      </c>
      <c r="Q33">
        <f t="shared" si="21"/>
        <v>-0.3</v>
      </c>
      <c r="R33">
        <f t="shared" si="22"/>
        <v>0.15</v>
      </c>
    </row>
    <row r="34" spans="1:18">
      <c r="O34" s="12">
        <f>SUM(O32:O33)</f>
        <v>-3</v>
      </c>
      <c r="P34" s="12">
        <f>SUM(P32:P33)</f>
        <v>-0.3</v>
      </c>
      <c r="Q34" s="12">
        <f>SUM(Q32:Q33)</f>
        <v>-0.3</v>
      </c>
      <c r="R34" s="12">
        <f>SUM(R32:R33)</f>
        <v>0.15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37"/>
  <sheetViews>
    <sheetView tabSelected="1" workbookViewId="0">
      <selection activeCell="B33" sqref="B33"/>
    </sheetView>
  </sheetViews>
  <sheetFormatPr defaultRowHeight="15"/>
  <cols>
    <col min="1" max="1" width="49.42578125" bestFit="1" customWidth="1"/>
    <col min="2" max="2" width="12" customWidth="1"/>
    <col min="4" max="4" width="58.140625" bestFit="1" customWidth="1"/>
    <col min="5" max="18" width="2.85546875" customWidth="1"/>
  </cols>
  <sheetData>
    <row r="1" spans="1:4">
      <c r="A1" s="8" t="s">
        <v>34</v>
      </c>
      <c r="B1" s="7">
        <v>5.9</v>
      </c>
      <c r="C1" t="s">
        <v>74</v>
      </c>
      <c r="D1" s="8" t="s">
        <v>100</v>
      </c>
    </row>
    <row r="2" spans="1:4">
      <c r="A2" s="20" t="s">
        <v>98</v>
      </c>
      <c r="B2" s="20"/>
      <c r="C2" s="20"/>
      <c r="D2" s="20"/>
    </row>
    <row r="3" spans="1:4">
      <c r="A3" t="s">
        <v>27</v>
      </c>
      <c r="B3" s="9">
        <v>0.3</v>
      </c>
      <c r="C3" t="s">
        <v>74</v>
      </c>
      <c r="D3" t="s">
        <v>80</v>
      </c>
    </row>
    <row r="4" spans="1:4">
      <c r="A4" t="s">
        <v>31</v>
      </c>
      <c r="B4" s="9">
        <v>5</v>
      </c>
      <c r="C4" t="s">
        <v>76</v>
      </c>
      <c r="D4" t="s">
        <v>81</v>
      </c>
    </row>
    <row r="5" spans="1:4">
      <c r="A5" t="s">
        <v>25</v>
      </c>
      <c r="B5" s="9">
        <v>0.06</v>
      </c>
      <c r="C5" t="s">
        <v>74</v>
      </c>
      <c r="D5" t="s">
        <v>82</v>
      </c>
    </row>
    <row r="6" spans="1:4">
      <c r="A6" s="20" t="s">
        <v>99</v>
      </c>
      <c r="B6" s="20"/>
      <c r="C6" s="20"/>
      <c r="D6" s="20"/>
    </row>
    <row r="7" spans="1:4">
      <c r="A7" s="4" t="s">
        <v>20</v>
      </c>
      <c r="B7" s="9">
        <v>208.33</v>
      </c>
      <c r="C7" s="4" t="s">
        <v>75</v>
      </c>
      <c r="D7" t="s">
        <v>79</v>
      </c>
    </row>
    <row r="8" spans="1:4">
      <c r="A8" s="4" t="s">
        <v>21</v>
      </c>
      <c r="B8" s="9">
        <f>83.33*2</f>
        <v>166.66</v>
      </c>
      <c r="C8" s="4" t="s">
        <v>75</v>
      </c>
      <c r="D8" t="s">
        <v>72</v>
      </c>
    </row>
    <row r="9" spans="1:4">
      <c r="A9" s="4" t="s">
        <v>22</v>
      </c>
      <c r="B9" s="9">
        <v>41.67</v>
      </c>
      <c r="C9" s="4" t="s">
        <v>75</v>
      </c>
      <c r="D9" t="s">
        <v>73</v>
      </c>
    </row>
    <row r="10" spans="1:4">
      <c r="A10" s="4" t="s">
        <v>23</v>
      </c>
      <c r="B10" s="10">
        <f>SUM(B7:B9)</f>
        <v>416.66</v>
      </c>
      <c r="C10" s="4" t="s">
        <v>75</v>
      </c>
      <c r="D10" t="s">
        <v>78</v>
      </c>
    </row>
    <row r="11" spans="1:4">
      <c r="A11" s="20" t="s">
        <v>105</v>
      </c>
      <c r="B11" s="20"/>
      <c r="C11" s="20"/>
      <c r="D11" s="20"/>
    </row>
    <row r="12" spans="1:4">
      <c r="A12" s="8" t="s">
        <v>40</v>
      </c>
      <c r="B12" s="5">
        <f>B1*B7</f>
        <v>1229.1470000000002</v>
      </c>
      <c r="C12" s="4" t="s">
        <v>76</v>
      </c>
      <c r="D12" s="8" t="s">
        <v>101</v>
      </c>
    </row>
    <row r="13" spans="1:4">
      <c r="A13" s="8" t="s">
        <v>35</v>
      </c>
      <c r="B13" s="5">
        <f>B1*B8</f>
        <v>983.29399999999998</v>
      </c>
      <c r="C13" s="4" t="s">
        <v>76</v>
      </c>
      <c r="D13" s="8" t="s">
        <v>102</v>
      </c>
    </row>
    <row r="14" spans="1:4">
      <c r="A14" s="23" t="s">
        <v>29</v>
      </c>
      <c r="B14" s="11">
        <f>SUM(B12:B13)</f>
        <v>2212.4410000000003</v>
      </c>
      <c r="C14" s="12" t="s">
        <v>76</v>
      </c>
      <c r="D14" s="23" t="s">
        <v>84</v>
      </c>
    </row>
    <row r="15" spans="1:4">
      <c r="A15" s="8" t="s">
        <v>36</v>
      </c>
      <c r="B15" s="5">
        <f>B1*B9</f>
        <v>245.85300000000004</v>
      </c>
      <c r="C15" s="4" t="s">
        <v>76</v>
      </c>
      <c r="D15" s="8" t="s">
        <v>103</v>
      </c>
    </row>
    <row r="16" spans="1:4">
      <c r="A16" s="23" t="s">
        <v>24</v>
      </c>
      <c r="B16" s="11">
        <f>B10*B1</f>
        <v>2458.2940000000003</v>
      </c>
      <c r="C16" s="12" t="s">
        <v>76</v>
      </c>
      <c r="D16" s="23" t="s">
        <v>104</v>
      </c>
    </row>
    <row r="17" spans="1:4">
      <c r="A17" s="20" t="s">
        <v>108</v>
      </c>
      <c r="B17" s="20"/>
      <c r="C17" s="20"/>
      <c r="D17" s="20"/>
    </row>
    <row r="18" spans="1:4">
      <c r="A18" s="22" t="s">
        <v>37</v>
      </c>
      <c r="B18" s="6">
        <f>B5*B7</f>
        <v>12.4998</v>
      </c>
      <c r="C18" t="s">
        <v>76</v>
      </c>
      <c r="D18" s="22" t="s">
        <v>87</v>
      </c>
    </row>
    <row r="19" spans="1:4">
      <c r="A19" s="22" t="s">
        <v>38</v>
      </c>
      <c r="B19" s="6">
        <f>B5*B8/2</f>
        <v>4.9997999999999996</v>
      </c>
      <c r="C19" t="s">
        <v>76</v>
      </c>
      <c r="D19" s="22" t="s">
        <v>88</v>
      </c>
    </row>
    <row r="20" spans="1:4">
      <c r="A20" s="22" t="s">
        <v>106</v>
      </c>
      <c r="B20" s="21">
        <v>0</v>
      </c>
      <c r="C20" t="s">
        <v>76</v>
      </c>
      <c r="D20" s="22" t="s">
        <v>107</v>
      </c>
    </row>
    <row r="21" spans="1:4">
      <c r="A21" s="24" t="s">
        <v>109</v>
      </c>
      <c r="B21" s="11">
        <f>SUM(B18:B20)</f>
        <v>17.499600000000001</v>
      </c>
      <c r="C21" s="12" t="s">
        <v>76</v>
      </c>
      <c r="D21" s="24" t="s">
        <v>110</v>
      </c>
    </row>
    <row r="22" spans="1:4">
      <c r="A22" s="20" t="s">
        <v>112</v>
      </c>
      <c r="B22" s="20"/>
      <c r="C22" s="20"/>
      <c r="D22" s="20"/>
    </row>
    <row r="23" spans="1:4">
      <c r="A23" s="12" t="s">
        <v>26</v>
      </c>
      <c r="B23" s="11">
        <f>B16/B21</f>
        <v>140.47715376351459</v>
      </c>
      <c r="C23" s="12" t="s">
        <v>77</v>
      </c>
      <c r="D23" s="12" t="s">
        <v>83</v>
      </c>
    </row>
    <row r="24" spans="1:4">
      <c r="A24" t="s">
        <v>28</v>
      </c>
      <c r="B24" s="6">
        <f>B23*B5*B7+B23*B5*B8/2</f>
        <v>2458.2939999999999</v>
      </c>
      <c r="C24" t="s">
        <v>76</v>
      </c>
      <c r="D24" t="s">
        <v>111</v>
      </c>
    </row>
    <row r="25" spans="1:4">
      <c r="A25" t="s">
        <v>30</v>
      </c>
      <c r="B25" s="6">
        <f>B24-B14</f>
        <v>245.85299999999961</v>
      </c>
      <c r="C25" t="s">
        <v>76</v>
      </c>
      <c r="D25" t="s">
        <v>90</v>
      </c>
    </row>
    <row r="26" spans="1:4">
      <c r="A26" s="12" t="s">
        <v>32</v>
      </c>
      <c r="B26" s="11">
        <f>B25/B4</f>
        <v>49.170599999999922</v>
      </c>
      <c r="C26" s="12" t="s">
        <v>77</v>
      </c>
      <c r="D26" s="12" t="s">
        <v>85</v>
      </c>
    </row>
    <row r="27" spans="1:4">
      <c r="A27" t="s">
        <v>33</v>
      </c>
      <c r="B27" s="6">
        <f>B26*B4</f>
        <v>245.85299999999961</v>
      </c>
      <c r="C27" t="s">
        <v>76</v>
      </c>
      <c r="D27" t="s">
        <v>86</v>
      </c>
    </row>
    <row r="28" spans="1:4">
      <c r="A28" s="20" t="s">
        <v>113</v>
      </c>
      <c r="B28" s="20"/>
      <c r="C28" s="20"/>
      <c r="D28" s="20"/>
    </row>
    <row r="29" spans="1:4">
      <c r="A29" t="s">
        <v>39</v>
      </c>
      <c r="B29" s="6">
        <f>B12/B18</f>
        <v>98.333333333333343</v>
      </c>
      <c r="C29" t="s">
        <v>77</v>
      </c>
      <c r="D29" t="s">
        <v>89</v>
      </c>
    </row>
    <row r="30" spans="1:4">
      <c r="A30" t="s">
        <v>41</v>
      </c>
      <c r="B30" s="6">
        <f>B29*B5*B8/2</f>
        <v>491.64699999999999</v>
      </c>
      <c r="C30" t="s">
        <v>76</v>
      </c>
      <c r="D30" t="s">
        <v>114</v>
      </c>
    </row>
    <row r="31" spans="1:4">
      <c r="A31" t="s">
        <v>42</v>
      </c>
      <c r="B31" s="6">
        <f>B13-B30</f>
        <v>491.64699999999999</v>
      </c>
      <c r="C31" t="s">
        <v>76</v>
      </c>
      <c r="D31" t="s">
        <v>91</v>
      </c>
    </row>
    <row r="32" spans="1:4">
      <c r="A32" t="s">
        <v>43</v>
      </c>
      <c r="B32" s="6">
        <f>B31+B15</f>
        <v>737.5</v>
      </c>
      <c r="C32" t="s">
        <v>76</v>
      </c>
      <c r="D32" t="s">
        <v>92</v>
      </c>
    </row>
    <row r="33" spans="1:4">
      <c r="A33" s="12" t="s">
        <v>44</v>
      </c>
      <c r="B33" s="19">
        <f>B32/B4</f>
        <v>147.5</v>
      </c>
      <c r="C33" s="12" t="s">
        <v>77</v>
      </c>
      <c r="D33" s="12" t="s">
        <v>95</v>
      </c>
    </row>
    <row r="34" spans="1:4">
      <c r="A34" t="s">
        <v>45</v>
      </c>
      <c r="B34" s="17">
        <f>B33*B4/B21</f>
        <v>42.143820430181258</v>
      </c>
      <c r="C34" t="s">
        <v>77</v>
      </c>
      <c r="D34" t="s">
        <v>93</v>
      </c>
    </row>
    <row r="35" spans="1:4">
      <c r="A35" s="12" t="s">
        <v>71</v>
      </c>
      <c r="B35" s="18">
        <f>B34+B29</f>
        <v>140.47715376351459</v>
      </c>
      <c r="C35" s="12" t="s">
        <v>77</v>
      </c>
      <c r="D35" s="12" t="s">
        <v>94</v>
      </c>
    </row>
    <row r="37" spans="1:4">
      <c r="A37" t="s">
        <v>97</v>
      </c>
      <c r="B37">
        <f>B35/B33</f>
        <v>0.95238748314247179</v>
      </c>
      <c r="D37" t="s">
        <v>96</v>
      </c>
    </row>
  </sheetData>
  <mergeCells count="6">
    <mergeCell ref="A2:D2"/>
    <mergeCell ref="A6:D6"/>
    <mergeCell ref="A11:D11"/>
    <mergeCell ref="A17:D17"/>
    <mergeCell ref="A22:D22"/>
    <mergeCell ref="A28:D2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4:H8"/>
  <sheetViews>
    <sheetView workbookViewId="0">
      <selection activeCell="H8" sqref="H8"/>
    </sheetView>
  </sheetViews>
  <sheetFormatPr defaultRowHeight="15"/>
  <cols>
    <col min="1" max="2" width="13.42578125" bestFit="1" customWidth="1"/>
    <col min="3" max="3" width="19.42578125" bestFit="1" customWidth="1"/>
    <col min="4" max="4" width="22.140625" bestFit="1" customWidth="1"/>
    <col min="5" max="5" width="24.140625" bestFit="1" customWidth="1"/>
  </cols>
  <sheetData>
    <row r="4" spans="1:8">
      <c r="A4" t="s">
        <v>50</v>
      </c>
      <c r="B4" t="s">
        <v>51</v>
      </c>
      <c r="C4" t="s">
        <v>52</v>
      </c>
      <c r="D4" t="s">
        <v>53</v>
      </c>
      <c r="E4" t="s">
        <v>54</v>
      </c>
    </row>
    <row r="5" spans="1:8">
      <c r="A5">
        <v>3</v>
      </c>
      <c r="B5">
        <v>0.5</v>
      </c>
      <c r="C5">
        <v>0.9</v>
      </c>
      <c r="D5">
        <v>2</v>
      </c>
      <c r="E5">
        <f>(A5-C5)*B5/D5</f>
        <v>0.52500000000000002</v>
      </c>
      <c r="F5" t="s">
        <v>55</v>
      </c>
    </row>
    <row r="6" spans="1:8">
      <c r="A6">
        <v>3</v>
      </c>
      <c r="B6">
        <v>0.5</v>
      </c>
      <c r="C6">
        <v>0.4</v>
      </c>
      <c r="D6">
        <v>2</v>
      </c>
      <c r="E6">
        <f>(A6-C6)*B6/D6</f>
        <v>0.65</v>
      </c>
      <c r="F6" t="s">
        <v>56</v>
      </c>
    </row>
    <row r="7" spans="1:8">
      <c r="A7">
        <v>4.5</v>
      </c>
      <c r="B7">
        <v>4</v>
      </c>
      <c r="C7">
        <v>0.9</v>
      </c>
      <c r="D7">
        <v>2</v>
      </c>
      <c r="E7">
        <f>(A7-C7)*B7/D7</f>
        <v>7.2</v>
      </c>
      <c r="G7">
        <f>E7/E5*90</f>
        <v>1234.2857142857142</v>
      </c>
      <c r="H7" t="s">
        <v>57</v>
      </c>
    </row>
    <row r="8" spans="1:8">
      <c r="G8">
        <f>E7/E5</f>
        <v>13.714285714285714</v>
      </c>
      <c r="H8" t="s">
        <v>58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6"/>
  <sheetViews>
    <sheetView workbookViewId="0">
      <selection activeCell="F2" sqref="F2"/>
    </sheetView>
  </sheetViews>
  <sheetFormatPr defaultRowHeight="15"/>
  <cols>
    <col min="1" max="1" width="22.5703125" bestFit="1" customWidth="1"/>
    <col min="2" max="2" width="3.28515625" style="13" customWidth="1"/>
    <col min="3" max="3" width="4" style="14" bestFit="1" customWidth="1"/>
    <col min="6" max="6" width="63.28515625" customWidth="1"/>
  </cols>
  <sheetData>
    <row r="1" spans="1:6">
      <c r="A1" t="s">
        <v>59</v>
      </c>
      <c r="B1" s="13" t="s">
        <v>61</v>
      </c>
      <c r="C1" s="14">
        <v>1</v>
      </c>
      <c r="F1" t="s">
        <v>69</v>
      </c>
    </row>
    <row r="2" spans="1:6">
      <c r="A2" t="s">
        <v>60</v>
      </c>
      <c r="B2" s="13" t="s">
        <v>62</v>
      </c>
      <c r="C2" s="15">
        <v>140</v>
      </c>
      <c r="D2" t="s">
        <v>66</v>
      </c>
      <c r="F2" t="s">
        <v>70</v>
      </c>
    </row>
    <row r="3" spans="1:6">
      <c r="A3" t="s">
        <v>63</v>
      </c>
      <c r="B3" s="13" t="s">
        <v>61</v>
      </c>
      <c r="C3" s="14">
        <v>2</v>
      </c>
      <c r="D3" t="s">
        <v>67</v>
      </c>
    </row>
    <row r="4" spans="1:6">
      <c r="A4" t="s">
        <v>64</v>
      </c>
      <c r="B4" s="13" t="s">
        <v>62</v>
      </c>
      <c r="C4" s="14">
        <v>50</v>
      </c>
      <c r="D4" t="s">
        <v>66</v>
      </c>
    </row>
    <row r="5" spans="1:6">
      <c r="A5" t="s">
        <v>65</v>
      </c>
      <c r="B5" s="13" t="s">
        <v>62</v>
      </c>
      <c r="C5" s="14">
        <f>C4*C3+C2</f>
        <v>240</v>
      </c>
      <c r="D5" t="s">
        <v>66</v>
      </c>
    </row>
    <row r="6" spans="1:6">
      <c r="A6" t="s">
        <v>68</v>
      </c>
      <c r="B6" s="13" t="s">
        <v>61</v>
      </c>
      <c r="C6" s="14">
        <f>(C1*100+C5)/100</f>
        <v>3.4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Произв-во</vt:lpstr>
      <vt:lpstr>Энергия</vt:lpstr>
      <vt:lpstr>Добыча</vt:lpstr>
      <vt:lpstr>Лабы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Kirill Naumkin</dc:creator>
  <cp:lastModifiedBy>Admin</cp:lastModifiedBy>
  <dcterms:created xsi:type="dcterms:W3CDTF">2016-02-14T17:06:18Z</dcterms:created>
  <dcterms:modified xsi:type="dcterms:W3CDTF">2017-05-12T08:02:22Z</dcterms:modified>
</cp:coreProperties>
</file>