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/>
  <mc:AlternateContent xmlns:mc="http://schemas.openxmlformats.org/markup-compatibility/2006">
    <mc:Choice Requires="x15">
      <x15ac:absPath xmlns:x15ac="http://schemas.microsoft.com/office/spreadsheetml/2010/11/ac" url="https://d.docs.live.net/adaf62d8ff205a89/Documents/"/>
    </mc:Choice>
  </mc:AlternateContent>
  <bookViews>
    <workbookView xWindow="240" yWindow="105" windowWidth="14805" windowHeight="8010"/>
  </bookViews>
  <sheets>
    <sheet name="Nuclear efficiency" sheetId="1" r:id="rId1"/>
  </sheets>
  <calcPr calcId="171026"/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4" i="1"/>
  <c r="K4" i="1"/>
  <c r="Q11" i="1" l="1"/>
  <c r="P11" i="1"/>
  <c r="O11" i="1"/>
  <c r="N11" i="1"/>
  <c r="M11" i="1"/>
  <c r="L11" i="1"/>
  <c r="C11" i="1"/>
  <c r="E11" i="1" s="1"/>
  <c r="C12" i="1"/>
  <c r="D12" i="1" s="1"/>
  <c r="L12" i="1"/>
  <c r="M12" i="1"/>
  <c r="N12" i="1"/>
  <c r="O12" i="1"/>
  <c r="P12" i="1"/>
  <c r="Q12" i="1"/>
  <c r="M6" i="1"/>
  <c r="M7" i="1"/>
  <c r="M8" i="1"/>
  <c r="M9" i="1"/>
  <c r="M10" i="1"/>
  <c r="M13" i="1"/>
  <c r="M14" i="1"/>
  <c r="M15" i="1"/>
  <c r="M5" i="1"/>
  <c r="M4" i="1"/>
  <c r="P4" i="1"/>
  <c r="P8" i="1"/>
  <c r="P5" i="1"/>
  <c r="P6" i="1"/>
  <c r="P7" i="1"/>
  <c r="P9" i="1"/>
  <c r="P10" i="1"/>
  <c r="P13" i="1"/>
  <c r="P14" i="1"/>
  <c r="P15" i="1"/>
  <c r="Q5" i="1"/>
  <c r="Q6" i="1"/>
  <c r="Q7" i="1"/>
  <c r="Q8" i="1"/>
  <c r="Q9" i="1"/>
  <c r="Q10" i="1"/>
  <c r="Q13" i="1"/>
  <c r="Q14" i="1"/>
  <c r="Q15" i="1"/>
  <c r="O5" i="1"/>
  <c r="O6" i="1"/>
  <c r="O7" i="1"/>
  <c r="O8" i="1"/>
  <c r="O9" i="1"/>
  <c r="O10" i="1"/>
  <c r="O13" i="1"/>
  <c r="O14" i="1"/>
  <c r="O15" i="1"/>
  <c r="O4" i="1"/>
  <c r="L5" i="1"/>
  <c r="L6" i="1"/>
  <c r="L7" i="1"/>
  <c r="L8" i="1"/>
  <c r="L9" i="1"/>
  <c r="L10" i="1"/>
  <c r="L13" i="1"/>
  <c r="L14" i="1"/>
  <c r="L15" i="1"/>
  <c r="L4" i="1"/>
  <c r="Q4" i="1"/>
  <c r="D11" i="1" l="1"/>
  <c r="H11" i="1"/>
  <c r="E12" i="1"/>
  <c r="H12" i="1"/>
  <c r="N5" i="1"/>
  <c r="N6" i="1"/>
  <c r="N7" i="1"/>
  <c r="N8" i="1"/>
  <c r="N9" i="1"/>
  <c r="N10" i="1"/>
  <c r="N13" i="1"/>
  <c r="N14" i="1"/>
  <c r="N15" i="1"/>
  <c r="N4" i="1"/>
  <c r="C5" i="1"/>
  <c r="D5" i="1" s="1"/>
  <c r="C6" i="1"/>
  <c r="C7" i="1"/>
  <c r="E7" i="1" s="1"/>
  <c r="C8" i="1"/>
  <c r="D8" i="1" s="1"/>
  <c r="C9" i="1"/>
  <c r="D9" i="1" s="1"/>
  <c r="C10" i="1"/>
  <c r="C13" i="1"/>
  <c r="D13" i="1" s="1"/>
  <c r="C14" i="1"/>
  <c r="D14" i="1" s="1"/>
  <c r="C15" i="1"/>
  <c r="E15" i="1" s="1"/>
  <c r="C4" i="1"/>
  <c r="D6" i="1"/>
  <c r="D7" i="1"/>
  <c r="D10" i="1"/>
  <c r="D4" i="1"/>
  <c r="E6" i="1"/>
  <c r="E8" i="1"/>
  <c r="E10" i="1"/>
  <c r="E4" i="1"/>
  <c r="H6" i="1"/>
  <c r="W6" i="1" s="1"/>
  <c r="H8" i="1"/>
  <c r="H10" i="1"/>
  <c r="U10" i="1" s="1"/>
  <c r="H4" i="1"/>
  <c r="R4" i="1" s="1"/>
  <c r="H14" i="1" l="1"/>
  <c r="E14" i="1"/>
  <c r="W11" i="1"/>
  <c r="I11" i="1"/>
  <c r="J11" i="1" s="1"/>
  <c r="K11" i="1" s="1"/>
  <c r="T11" i="1"/>
  <c r="S11" i="1"/>
  <c r="F11" i="1"/>
  <c r="U11" i="1"/>
  <c r="V11" i="1"/>
  <c r="R11" i="1"/>
  <c r="R12" i="1"/>
  <c r="V12" i="1"/>
  <c r="F12" i="1"/>
  <c r="S12" i="1"/>
  <c r="W12" i="1"/>
  <c r="I12" i="1"/>
  <c r="J12" i="1" s="1"/>
  <c r="K12" i="1" s="1"/>
  <c r="T12" i="1"/>
  <c r="U12" i="1"/>
  <c r="V8" i="1"/>
  <c r="S8" i="1"/>
  <c r="E9" i="1"/>
  <c r="E5" i="1"/>
  <c r="S10" i="1"/>
  <c r="S6" i="1"/>
  <c r="V14" i="1"/>
  <c r="S14" i="1"/>
  <c r="S4" i="1"/>
  <c r="H13" i="1"/>
  <c r="H7" i="1"/>
  <c r="E13" i="1"/>
  <c r="H15" i="1"/>
  <c r="S15" i="1" s="1"/>
  <c r="H9" i="1"/>
  <c r="H5" i="1"/>
  <c r="S5" i="1" s="1"/>
  <c r="D15" i="1"/>
  <c r="I4" i="1"/>
  <c r="J4" i="1" s="1"/>
  <c r="I14" i="1"/>
  <c r="J14" i="1" s="1"/>
  <c r="K14" i="1" s="1"/>
  <c r="I10" i="1"/>
  <c r="J10" i="1" s="1"/>
  <c r="K10" i="1" s="1"/>
  <c r="I8" i="1"/>
  <c r="J8" i="1" s="1"/>
  <c r="K8" i="1" s="1"/>
  <c r="I6" i="1"/>
  <c r="J6" i="1" s="1"/>
  <c r="K6" i="1" s="1"/>
  <c r="T4" i="1"/>
  <c r="T10" i="1"/>
  <c r="T6" i="1"/>
  <c r="R8" i="1"/>
  <c r="R6" i="1"/>
  <c r="F15" i="1"/>
  <c r="R15" i="1"/>
  <c r="F13" i="1"/>
  <c r="U13" i="1"/>
  <c r="W13" i="1"/>
  <c r="F9" i="1"/>
  <c r="R9" i="1"/>
  <c r="F7" i="1"/>
  <c r="U7" i="1"/>
  <c r="W7" i="1"/>
  <c r="T15" i="1"/>
  <c r="T9" i="1"/>
  <c r="U6" i="1"/>
  <c r="R14" i="1"/>
  <c r="R10" i="1"/>
  <c r="V13" i="1"/>
  <c r="U9" i="1"/>
  <c r="T14" i="1"/>
  <c r="T8" i="1"/>
  <c r="W15" i="1"/>
  <c r="U15" i="1"/>
  <c r="V4" i="1"/>
  <c r="F4" i="1"/>
  <c r="W14" i="1"/>
  <c r="U14" i="1"/>
  <c r="F14" i="1"/>
  <c r="F10" i="1"/>
  <c r="V10" i="1"/>
  <c r="W8" i="1"/>
  <c r="F8" i="1"/>
  <c r="U8" i="1"/>
  <c r="V6" i="1"/>
  <c r="F6" i="1"/>
  <c r="T13" i="1"/>
  <c r="T7" i="1"/>
  <c r="V9" i="1"/>
  <c r="U4" i="1"/>
  <c r="W9" i="1"/>
  <c r="R7" i="1"/>
  <c r="R13" i="1"/>
  <c r="W10" i="1"/>
  <c r="W4" i="1"/>
  <c r="W5" i="1" l="1"/>
  <c r="R5" i="1"/>
  <c r="I9" i="1"/>
  <c r="J9" i="1" s="1"/>
  <c r="K9" i="1" s="1"/>
  <c r="S9" i="1"/>
  <c r="V7" i="1"/>
  <c r="S7" i="1"/>
  <c r="I7" i="1"/>
  <c r="J7" i="1" s="1"/>
  <c r="K7" i="1" s="1"/>
  <c r="V5" i="1"/>
  <c r="T5" i="1"/>
  <c r="F5" i="1"/>
  <c r="I13" i="1"/>
  <c r="J13" i="1" s="1"/>
  <c r="K13" i="1" s="1"/>
  <c r="S13" i="1"/>
  <c r="U5" i="1"/>
  <c r="I5" i="1"/>
  <c r="J5" i="1" s="1"/>
  <c r="K5" i="1" s="1"/>
  <c r="V15" i="1"/>
  <c r="I15" i="1"/>
  <c r="J15" i="1" s="1"/>
  <c r="K15" i="1" s="1"/>
</calcChain>
</file>

<file path=xl/sharedStrings.xml><?xml version="1.0" encoding="utf-8"?>
<sst xmlns="http://schemas.openxmlformats.org/spreadsheetml/2006/main" count="28" uniqueCount="20">
  <si>
    <t>Setup</t>
  </si>
  <si>
    <t>Production</t>
  </si>
  <si>
    <t>Effective #</t>
  </si>
  <si>
    <t>Efficiency</t>
  </si>
  <si>
    <t>Heat exchangers</t>
  </si>
  <si>
    <t>Steam turbines</t>
  </si>
  <si>
    <t>MW</t>
  </si>
  <si>
    <t>GJ</t>
  </si>
  <si>
    <t>Steam</t>
  </si>
  <si>
    <t>Storage tanks</t>
  </si>
  <si>
    <t>U-238</t>
  </si>
  <si>
    <t>Reactors</t>
  </si>
  <si>
    <t>Resources / hour / 100 MW</t>
  </si>
  <si>
    <t>Resources / hour with production modules</t>
  </si>
  <si>
    <t>Resources / hour / 100 MW with production modules</t>
  </si>
  <si>
    <t>Resources / hour</t>
  </si>
  <si>
    <t>U-ore (not extracted) &amp; sulf. acid</t>
  </si>
  <si>
    <t>Iron plates</t>
  </si>
  <si>
    <t>U-ore &amp; sulf. acid</t>
  </si>
  <si>
    <t>Offshore pumps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</si>
</sst>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4FBB5"/>
      <color rgb="FFC2E7B9"/>
      <color rgb="FFFCE9B4"/>
      <color rgb="FFFCC0C1"/>
      <color rgb="FFFFF3B9"/>
      <color rgb="FFB3DFBF"/>
      <color rgb="FFFF9797"/>
      <color rgb="FFEDDA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85296"/>
      </a:hlink>
      <a:folHlink>
        <a:srgbClr val="99336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abSelected="1" topLeftCell="B2" workbookViewId="0">
      <selection activeCell="J20" sqref="J20"/>
    </sheetView>
  </sheetViews>
  <sheetFormatPr defaultColWidth="10.7109375" defaultRowHeight="15" x14ac:dyDescent="0.25"/>
  <cols>
    <col min="1" max="1" width="10.7109375" style="2" hidden="1" customWidth="1"/>
    <col min="2" max="16384" width="10.7109375" style="2"/>
  </cols>
  <sheetData>
    <row r="1" spans="2:23" hidden="1" x14ac:dyDescent="0.25"/>
    <row r="2" spans="2:23" ht="30" customHeight="1" x14ac:dyDescent="0.25">
      <c r="B2" s="26" t="s">
        <v>0</v>
      </c>
      <c r="C2" s="27"/>
      <c r="D2" s="27"/>
      <c r="E2" s="27"/>
      <c r="F2" s="27"/>
      <c r="G2" s="28"/>
      <c r="H2" s="26" t="s">
        <v>1</v>
      </c>
      <c r="I2" s="27"/>
      <c r="J2" s="27"/>
      <c r="K2" s="28"/>
      <c r="L2" s="26" t="s">
        <v>15</v>
      </c>
      <c r="M2" s="27"/>
      <c r="N2" s="28"/>
      <c r="O2" s="26" t="s">
        <v>13</v>
      </c>
      <c r="P2" s="27"/>
      <c r="Q2" s="28"/>
      <c r="R2" s="26" t="s">
        <v>12</v>
      </c>
      <c r="S2" s="27"/>
      <c r="T2" s="28"/>
      <c r="U2" s="27" t="s">
        <v>14</v>
      </c>
      <c r="V2" s="27"/>
      <c r="W2" s="28"/>
    </row>
    <row r="3" spans="2:23" s="1" customFormat="1" ht="30" customHeight="1" x14ac:dyDescent="0.25">
      <c r="B3" s="17" t="s">
        <v>11</v>
      </c>
      <c r="C3" s="18" t="s">
        <v>2</v>
      </c>
      <c r="D3" s="18" t="s">
        <v>3</v>
      </c>
      <c r="E3" s="18" t="s">
        <v>4</v>
      </c>
      <c r="F3" s="18" t="s">
        <v>5</v>
      </c>
      <c r="G3" s="19" t="s">
        <v>19</v>
      </c>
      <c r="H3" s="17" t="s">
        <v>6</v>
      </c>
      <c r="I3" s="18" t="s">
        <v>7</v>
      </c>
      <c r="J3" s="18" t="s">
        <v>8</v>
      </c>
      <c r="K3" s="19" t="s">
        <v>9</v>
      </c>
      <c r="L3" s="18" t="s">
        <v>10</v>
      </c>
      <c r="M3" s="18" t="s">
        <v>18</v>
      </c>
      <c r="N3" s="19" t="s">
        <v>17</v>
      </c>
      <c r="O3" s="17" t="s">
        <v>10</v>
      </c>
      <c r="P3" s="18" t="s">
        <v>16</v>
      </c>
      <c r="Q3" s="19" t="s">
        <v>17</v>
      </c>
      <c r="R3" s="17" t="s">
        <v>10</v>
      </c>
      <c r="S3" s="18" t="s">
        <v>18</v>
      </c>
      <c r="T3" s="19" t="s">
        <v>17</v>
      </c>
      <c r="U3" s="18" t="s">
        <v>10</v>
      </c>
      <c r="V3" s="18" t="s">
        <v>16</v>
      </c>
      <c r="W3" s="19" t="s">
        <v>17</v>
      </c>
    </row>
    <row r="4" spans="2:23" x14ac:dyDescent="0.25">
      <c r="B4" s="3">
        <v>1</v>
      </c>
      <c r="C4" s="4">
        <f>IF(B4 = 1, 1, SUM(PRODUCT(SUM(QUOTIENT(B4, 2), -1), 8), 4, IF(MOD(B4, 2) = 0, 0, 3)))</f>
        <v>1</v>
      </c>
      <c r="D4" s="5">
        <f>C4 / B4</f>
        <v>1</v>
      </c>
      <c r="E4" s="4">
        <f>C4 * 4</f>
        <v>4</v>
      </c>
      <c r="F4" s="6">
        <f t="shared" ref="F4:F15" si="0">H4 / 5.82</f>
        <v>6.8728522336769755</v>
      </c>
      <c r="G4" s="24">
        <f>ROUNDUP(J4 / 200 / 1200, 0)</f>
        <v>1</v>
      </c>
      <c r="H4" s="13">
        <f>C4 * 40</f>
        <v>40</v>
      </c>
      <c r="I4" s="4">
        <f>H4 / 5</f>
        <v>8</v>
      </c>
      <c r="J4" s="15">
        <f>I4 * 1000000 * 5 / 485</f>
        <v>82474.226804123711</v>
      </c>
      <c r="K4" s="7">
        <f>ROUNDUP(J4 / 25000, 0)</f>
        <v>4</v>
      </c>
      <c r="L4" s="4">
        <f>B4 * 18 * 1.6</f>
        <v>28.8</v>
      </c>
      <c r="M4" s="5">
        <f>B4 * 18 * 10 * (1.3 + 0.3) / 1.014</f>
        <v>284.02366863905326</v>
      </c>
      <c r="N4" s="7">
        <f>B4 * 18</f>
        <v>18</v>
      </c>
      <c r="O4" s="20">
        <f>B4 * 18 * (2.2 / 1.4 - 0.6)</f>
        <v>17.485714285714291</v>
      </c>
      <c r="P4" s="5">
        <f>B4 * 18 * 10 * (1.06 + 0.3) / 1.014 / 1.3 / 1.2 / 1.4</f>
        <v>110.54034722673777</v>
      </c>
      <c r="Q4" s="22">
        <f>B4 * 18 / 1.4</f>
        <v>12.857142857142858</v>
      </c>
      <c r="R4" s="20">
        <f t="shared" ref="R4:R15" si="1">L4 * 100 / H4</f>
        <v>72</v>
      </c>
      <c r="S4" s="5">
        <f>M4 * 100 / H4</f>
        <v>710.05917159763317</v>
      </c>
      <c r="T4" s="22">
        <f>N4 * 100 / H4</f>
        <v>45</v>
      </c>
      <c r="U4" s="5">
        <f>O4 * 100 / H4</f>
        <v>43.71428571428573</v>
      </c>
      <c r="V4" s="5">
        <f>P4 * 100 / H4</f>
        <v>276.35086806684438</v>
      </c>
      <c r="W4" s="22">
        <f t="shared" ref="W4:W15" si="2">Q4 * 100 / H4</f>
        <v>32.142857142857146</v>
      </c>
    </row>
    <row r="5" spans="2:23" x14ac:dyDescent="0.25">
      <c r="B5" s="3">
        <v>2</v>
      </c>
      <c r="C5" s="4">
        <f t="shared" ref="C5:C15" si="3">IF(B5 = 1, 1, SUM(PRODUCT(SUM(QUOTIENT(B5, 2), -1), 8), 4, IF(MOD(B5, 2) = 0, 0, 3)))</f>
        <v>4</v>
      </c>
      <c r="D5" s="5">
        <f t="shared" ref="D5:D15" si="4">C5 / B5</f>
        <v>2</v>
      </c>
      <c r="E5" s="4">
        <f t="shared" ref="E5:E15" si="5">C5 * 4</f>
        <v>16</v>
      </c>
      <c r="F5" s="6">
        <f t="shared" si="0"/>
        <v>27.491408934707902</v>
      </c>
      <c r="G5" s="24">
        <f t="shared" ref="G5:G15" si="6">ROUNDUP(J5 / 200 / 1200, 0)</f>
        <v>2</v>
      </c>
      <c r="H5" s="13">
        <f t="shared" ref="H5:H15" si="7">C5 * 40</f>
        <v>160</v>
      </c>
      <c r="I5" s="4">
        <f t="shared" ref="I5:I15" si="8">H5 / 5</f>
        <v>32</v>
      </c>
      <c r="J5" s="15">
        <f t="shared" ref="J5:J15" si="9">I5 * 1000000 * 5 / 485</f>
        <v>329896.90721649484</v>
      </c>
      <c r="K5" s="7">
        <f t="shared" ref="K5:K15" si="10">ROUNDUP(J5 / 25000, 0)</f>
        <v>14</v>
      </c>
      <c r="L5" s="4">
        <f t="shared" ref="L5:L15" si="11">B5 * 18 * 1.6</f>
        <v>57.6</v>
      </c>
      <c r="M5" s="5">
        <f>B5 * 18 * 10 * (1.3 + 0.3) / 1.014</f>
        <v>568.04733727810651</v>
      </c>
      <c r="N5" s="7">
        <f t="shared" ref="N5:N15" si="12">B5 * 18</f>
        <v>36</v>
      </c>
      <c r="O5" s="20">
        <f t="shared" ref="O5:O15" si="13">B5 * 18 * (2.2 / 1.4 - 0.6)</f>
        <v>34.971428571428582</v>
      </c>
      <c r="P5" s="5">
        <f t="shared" ref="P5:P7" si="14">B5 * 18 * 10 * (1.06 + 0.3) / 1.014 / 1.3 / 1.2 / 1.4</f>
        <v>221.08069445347553</v>
      </c>
      <c r="Q5" s="22">
        <f t="shared" ref="Q5:Q15" si="15">B5 * 18 / 1.4</f>
        <v>25.714285714285715</v>
      </c>
      <c r="R5" s="20">
        <f t="shared" si="1"/>
        <v>36</v>
      </c>
      <c r="S5" s="5">
        <f t="shared" ref="S5:S15" si="16">M5 * 100 / H5</f>
        <v>355.02958579881658</v>
      </c>
      <c r="T5" s="22">
        <f t="shared" ref="T5:T15" si="17">N5 * 100 / H5</f>
        <v>22.5</v>
      </c>
      <c r="U5" s="5">
        <f t="shared" ref="U5:U15" si="18">O5 * 100 / H5</f>
        <v>21.857142857142865</v>
      </c>
      <c r="V5" s="5">
        <f t="shared" ref="V5:V15" si="19">P5 * 100 / H5</f>
        <v>138.17543403342219</v>
      </c>
      <c r="W5" s="22">
        <f t="shared" si="2"/>
        <v>16.071428571428573</v>
      </c>
    </row>
    <row r="6" spans="2:23" x14ac:dyDescent="0.25">
      <c r="B6" s="3">
        <v>4</v>
      </c>
      <c r="C6" s="4">
        <f t="shared" si="3"/>
        <v>12</v>
      </c>
      <c r="D6" s="5">
        <f t="shared" si="4"/>
        <v>3</v>
      </c>
      <c r="E6" s="4">
        <f t="shared" si="5"/>
        <v>48</v>
      </c>
      <c r="F6" s="6">
        <f t="shared" si="0"/>
        <v>82.474226804123703</v>
      </c>
      <c r="G6" s="24">
        <f t="shared" si="6"/>
        <v>5</v>
      </c>
      <c r="H6" s="13">
        <f t="shared" si="7"/>
        <v>480</v>
      </c>
      <c r="I6" s="4">
        <f t="shared" si="8"/>
        <v>96</v>
      </c>
      <c r="J6" s="15">
        <f t="shared" si="9"/>
        <v>989690.72164948459</v>
      </c>
      <c r="K6" s="7">
        <f t="shared" si="10"/>
        <v>40</v>
      </c>
      <c r="L6" s="4">
        <f t="shared" si="11"/>
        <v>115.2</v>
      </c>
      <c r="M6" s="5">
        <f t="shared" ref="M6:M15" si="20">B6 * 18 * 10 * (1.3 + 0.3) / 1.014</f>
        <v>1136.094674556213</v>
      </c>
      <c r="N6" s="7">
        <f t="shared" si="12"/>
        <v>72</v>
      </c>
      <c r="O6" s="20">
        <f t="shared" si="13"/>
        <v>69.942857142857164</v>
      </c>
      <c r="P6" s="5">
        <f t="shared" si="14"/>
        <v>442.16138890695106</v>
      </c>
      <c r="Q6" s="22">
        <f t="shared" si="15"/>
        <v>51.428571428571431</v>
      </c>
      <c r="R6" s="20">
        <f t="shared" si="1"/>
        <v>24</v>
      </c>
      <c r="S6" s="5">
        <f t="shared" si="16"/>
        <v>236.68639053254438</v>
      </c>
      <c r="T6" s="22">
        <f t="shared" si="17"/>
        <v>15</v>
      </c>
      <c r="U6" s="5">
        <f t="shared" si="18"/>
        <v>14.571428571428577</v>
      </c>
      <c r="V6" s="5">
        <f t="shared" si="19"/>
        <v>92.116956022281471</v>
      </c>
      <c r="W6" s="22">
        <f t="shared" si="2"/>
        <v>10.714285714285715</v>
      </c>
    </row>
    <row r="7" spans="2:23" x14ac:dyDescent="0.25">
      <c r="B7" s="3">
        <v>6</v>
      </c>
      <c r="C7" s="4">
        <f t="shared" si="3"/>
        <v>20</v>
      </c>
      <c r="D7" s="5">
        <f t="shared" si="4"/>
        <v>3.3333333333333335</v>
      </c>
      <c r="E7" s="4">
        <f t="shared" si="5"/>
        <v>80</v>
      </c>
      <c r="F7" s="6">
        <f t="shared" si="0"/>
        <v>137.45704467353951</v>
      </c>
      <c r="G7" s="24">
        <f t="shared" si="6"/>
        <v>7</v>
      </c>
      <c r="H7" s="13">
        <f t="shared" si="7"/>
        <v>800</v>
      </c>
      <c r="I7" s="4">
        <f t="shared" si="8"/>
        <v>160</v>
      </c>
      <c r="J7" s="15">
        <f t="shared" si="9"/>
        <v>1649484.5360824743</v>
      </c>
      <c r="K7" s="7">
        <f t="shared" si="10"/>
        <v>66</v>
      </c>
      <c r="L7" s="4">
        <f t="shared" si="11"/>
        <v>172.8</v>
      </c>
      <c r="M7" s="5">
        <f t="shared" si="20"/>
        <v>1704.1420118343194</v>
      </c>
      <c r="N7" s="7">
        <f t="shared" si="12"/>
        <v>108</v>
      </c>
      <c r="O7" s="20">
        <f t="shared" si="13"/>
        <v>104.91428571428574</v>
      </c>
      <c r="P7" s="5">
        <f t="shared" si="14"/>
        <v>663.2420833604267</v>
      </c>
      <c r="Q7" s="22">
        <f t="shared" si="15"/>
        <v>77.142857142857153</v>
      </c>
      <c r="R7" s="20">
        <f t="shared" si="1"/>
        <v>21.6</v>
      </c>
      <c r="S7" s="5">
        <f t="shared" si="16"/>
        <v>213.01775147928996</v>
      </c>
      <c r="T7" s="22">
        <f t="shared" si="17"/>
        <v>13.5</v>
      </c>
      <c r="U7" s="5">
        <f t="shared" si="18"/>
        <v>13.114285714285717</v>
      </c>
      <c r="V7" s="5">
        <f t="shared" si="19"/>
        <v>82.905260420053352</v>
      </c>
      <c r="W7" s="22">
        <f t="shared" si="2"/>
        <v>9.6428571428571441</v>
      </c>
    </row>
    <row r="8" spans="2:23" x14ac:dyDescent="0.25">
      <c r="B8" s="3">
        <v>8</v>
      </c>
      <c r="C8" s="4">
        <f t="shared" si="3"/>
        <v>28</v>
      </c>
      <c r="D8" s="5">
        <f t="shared" si="4"/>
        <v>3.5</v>
      </c>
      <c r="E8" s="4">
        <f t="shared" si="5"/>
        <v>112</v>
      </c>
      <c r="F8" s="6">
        <f t="shared" si="0"/>
        <v>192.43986254295532</v>
      </c>
      <c r="G8" s="24">
        <f t="shared" si="6"/>
        <v>10</v>
      </c>
      <c r="H8" s="13">
        <f t="shared" si="7"/>
        <v>1120</v>
      </c>
      <c r="I8" s="4">
        <f t="shared" si="8"/>
        <v>224</v>
      </c>
      <c r="J8" s="15">
        <f t="shared" si="9"/>
        <v>2309278.3505154639</v>
      </c>
      <c r="K8" s="7">
        <f t="shared" si="10"/>
        <v>93</v>
      </c>
      <c r="L8" s="4">
        <f t="shared" si="11"/>
        <v>230.4</v>
      </c>
      <c r="M8" s="5">
        <f t="shared" si="20"/>
        <v>2272.189349112426</v>
      </c>
      <c r="N8" s="7">
        <f t="shared" si="12"/>
        <v>144</v>
      </c>
      <c r="O8" s="20">
        <f t="shared" si="13"/>
        <v>139.88571428571433</v>
      </c>
      <c r="P8" s="5">
        <f>B8 * 18 * 10 * (1.06 + 0.3) / 1.014 / 1.3 / 1.2 / 1.4</f>
        <v>884.32277781390212</v>
      </c>
      <c r="Q8" s="22">
        <f t="shared" si="15"/>
        <v>102.85714285714286</v>
      </c>
      <c r="R8" s="20">
        <f t="shared" si="1"/>
        <v>20.571428571428573</v>
      </c>
      <c r="S8" s="5">
        <f t="shared" si="16"/>
        <v>202.87404902789518</v>
      </c>
      <c r="T8" s="22">
        <f t="shared" si="17"/>
        <v>12.857142857142858</v>
      </c>
      <c r="U8" s="5">
        <f t="shared" si="18"/>
        <v>12.489795918367351</v>
      </c>
      <c r="V8" s="5">
        <f t="shared" si="19"/>
        <v>78.957390876241263</v>
      </c>
      <c r="W8" s="22">
        <f t="shared" si="2"/>
        <v>9.183673469387756</v>
      </c>
    </row>
    <row r="9" spans="2:23" x14ac:dyDescent="0.25">
      <c r="B9" s="3">
        <v>10</v>
      </c>
      <c r="C9" s="4">
        <f t="shared" si="3"/>
        <v>36</v>
      </c>
      <c r="D9" s="5">
        <f t="shared" si="4"/>
        <v>3.6</v>
      </c>
      <c r="E9" s="4">
        <f t="shared" si="5"/>
        <v>144</v>
      </c>
      <c r="F9" s="6">
        <f t="shared" si="0"/>
        <v>247.42268041237114</v>
      </c>
      <c r="G9" s="24">
        <f t="shared" si="6"/>
        <v>13</v>
      </c>
      <c r="H9" s="13">
        <f t="shared" si="7"/>
        <v>1440</v>
      </c>
      <c r="I9" s="4">
        <f t="shared" si="8"/>
        <v>288</v>
      </c>
      <c r="J9" s="15">
        <f t="shared" si="9"/>
        <v>2969072.1649484537</v>
      </c>
      <c r="K9" s="7">
        <f t="shared" si="10"/>
        <v>119</v>
      </c>
      <c r="L9" s="4">
        <f t="shared" si="11"/>
        <v>288</v>
      </c>
      <c r="M9" s="5">
        <f t="shared" si="20"/>
        <v>2840.2366863905327</v>
      </c>
      <c r="N9" s="7">
        <f t="shared" si="12"/>
        <v>180</v>
      </c>
      <c r="O9" s="20">
        <f t="shared" si="13"/>
        <v>174.85714285714289</v>
      </c>
      <c r="P9" s="5">
        <f t="shared" ref="P9:P15" si="21">B9 * 18 * 10 * (1.06 + 0.3) / 1.014 / 1.3 / 1.2 / 1.4</f>
        <v>1105.4034722673778</v>
      </c>
      <c r="Q9" s="22">
        <f t="shared" si="15"/>
        <v>128.57142857142858</v>
      </c>
      <c r="R9" s="20">
        <f t="shared" si="1"/>
        <v>20</v>
      </c>
      <c r="S9" s="5">
        <f t="shared" si="16"/>
        <v>197.23865877712029</v>
      </c>
      <c r="T9" s="22">
        <f t="shared" si="17"/>
        <v>12.5</v>
      </c>
      <c r="U9" s="5">
        <f t="shared" si="18"/>
        <v>12.142857142857146</v>
      </c>
      <c r="V9" s="5">
        <f t="shared" si="19"/>
        <v>76.764130018567897</v>
      </c>
      <c r="W9" s="22">
        <f t="shared" si="2"/>
        <v>8.9285714285714288</v>
      </c>
    </row>
    <row r="10" spans="2:23" x14ac:dyDescent="0.25">
      <c r="B10" s="3">
        <v>12</v>
      </c>
      <c r="C10" s="4">
        <f t="shared" si="3"/>
        <v>44</v>
      </c>
      <c r="D10" s="5">
        <f t="shared" si="4"/>
        <v>3.6666666666666665</v>
      </c>
      <c r="E10" s="4">
        <f t="shared" si="5"/>
        <v>176</v>
      </c>
      <c r="F10" s="6">
        <f t="shared" si="0"/>
        <v>302.40549828178695</v>
      </c>
      <c r="G10" s="24">
        <f t="shared" si="6"/>
        <v>16</v>
      </c>
      <c r="H10" s="13">
        <f t="shared" si="7"/>
        <v>1760</v>
      </c>
      <c r="I10" s="4">
        <f t="shared" si="8"/>
        <v>352</v>
      </c>
      <c r="J10" s="15">
        <f t="shared" si="9"/>
        <v>3628865.9793814435</v>
      </c>
      <c r="K10" s="7">
        <f t="shared" si="10"/>
        <v>146</v>
      </c>
      <c r="L10" s="4">
        <f t="shared" si="11"/>
        <v>345.6</v>
      </c>
      <c r="M10" s="5">
        <f t="shared" si="20"/>
        <v>3408.2840236686388</v>
      </c>
      <c r="N10" s="7">
        <f t="shared" si="12"/>
        <v>216</v>
      </c>
      <c r="O10" s="20">
        <f t="shared" si="13"/>
        <v>209.82857142857148</v>
      </c>
      <c r="P10" s="5">
        <f t="shared" si="21"/>
        <v>1326.4841667208534</v>
      </c>
      <c r="Q10" s="22">
        <f t="shared" si="15"/>
        <v>154.28571428571431</v>
      </c>
      <c r="R10" s="20">
        <f t="shared" si="1"/>
        <v>19.636363636363637</v>
      </c>
      <c r="S10" s="5">
        <f t="shared" si="16"/>
        <v>193.65250134480905</v>
      </c>
      <c r="T10" s="22">
        <f t="shared" si="17"/>
        <v>12.272727272727273</v>
      </c>
      <c r="U10" s="5">
        <f t="shared" si="18"/>
        <v>11.922077922077925</v>
      </c>
      <c r="V10" s="5">
        <f t="shared" si="19"/>
        <v>75.368418563684855</v>
      </c>
      <c r="W10" s="22">
        <f t="shared" si="2"/>
        <v>8.7662337662337677</v>
      </c>
    </row>
    <row r="11" spans="2:23" x14ac:dyDescent="0.25">
      <c r="B11" s="3">
        <v>16</v>
      </c>
      <c r="C11" s="4">
        <f t="shared" ref="C11" si="22">IF(B11 = 1, 1, SUM(PRODUCT(SUM(QUOTIENT(B11, 2), -1), 8), 4, IF(MOD(B11, 2) = 0, 0, 3)))</f>
        <v>60</v>
      </c>
      <c r="D11" s="5">
        <f t="shared" ref="D11" si="23">C11 / B11</f>
        <v>3.75</v>
      </c>
      <c r="E11" s="4">
        <f t="shared" ref="E11" si="24">C11 * 4</f>
        <v>240</v>
      </c>
      <c r="F11" s="6">
        <f t="shared" si="0"/>
        <v>412.37113402061851</v>
      </c>
      <c r="G11" s="24">
        <f t="shared" si="6"/>
        <v>21</v>
      </c>
      <c r="H11" s="13">
        <f t="shared" ref="H11" si="25">C11 * 40</f>
        <v>2400</v>
      </c>
      <c r="I11" s="4">
        <f t="shared" ref="I11" si="26">H11 / 5</f>
        <v>480</v>
      </c>
      <c r="J11" s="15">
        <f t="shared" si="9"/>
        <v>4948453.6082474226</v>
      </c>
      <c r="K11" s="7">
        <f t="shared" ref="K11" si="27">ROUNDUP(J11 / 25000, 0)</f>
        <v>198</v>
      </c>
      <c r="L11" s="4">
        <f t="shared" ref="L11" si="28">B11 * 18 * 1.6</f>
        <v>460.8</v>
      </c>
      <c r="M11" s="5">
        <f t="shared" ref="M11" si="29">B11 * 18 * 10 * (1.3 + 0.3) / 1.014</f>
        <v>4544.3786982248521</v>
      </c>
      <c r="N11" s="7">
        <f t="shared" ref="N11" si="30">B11 * 18</f>
        <v>288</v>
      </c>
      <c r="O11" s="20">
        <f t="shared" ref="O11" si="31">B11 * 18 * (2.2 / 1.4 - 0.6)</f>
        <v>279.77142857142866</v>
      </c>
      <c r="P11" s="5">
        <f t="shared" ref="P11" si="32">B11 * 18 * 10 * (1.06 + 0.3) / 1.014 / 1.3 / 1.2 / 1.4</f>
        <v>1768.6455556278042</v>
      </c>
      <c r="Q11" s="22">
        <f t="shared" ref="Q11" si="33">B11 * 18 / 1.4</f>
        <v>205.71428571428572</v>
      </c>
      <c r="R11" s="20">
        <f t="shared" si="1"/>
        <v>19.2</v>
      </c>
      <c r="S11" s="5">
        <f t="shared" ref="S11" si="34">M11 * 100 / H11</f>
        <v>189.3491124260355</v>
      </c>
      <c r="T11" s="22">
        <f t="shared" ref="T11" si="35">N11 * 100 / H11</f>
        <v>12</v>
      </c>
      <c r="U11" s="5">
        <f t="shared" ref="U11" si="36">O11 * 100 / H11</f>
        <v>11.65714285714286</v>
      </c>
      <c r="V11" s="5">
        <f t="shared" ref="V11" si="37">P11 * 100 / H11</f>
        <v>73.693564817825177</v>
      </c>
      <c r="W11" s="22">
        <f t="shared" si="2"/>
        <v>8.5714285714285712</v>
      </c>
    </row>
    <row r="12" spans="2:23" x14ac:dyDescent="0.25">
      <c r="B12" s="3">
        <v>24</v>
      </c>
      <c r="C12" s="4">
        <f t="shared" ref="C12" si="38">IF(B12 = 1, 1, SUM(PRODUCT(SUM(QUOTIENT(B12, 2), -1), 8), 4, IF(MOD(B12, 2) = 0, 0, 3)))</f>
        <v>92</v>
      </c>
      <c r="D12" s="5">
        <f t="shared" ref="D12" si="39">C12 / B12</f>
        <v>3.8333333333333335</v>
      </c>
      <c r="E12" s="4">
        <f t="shared" ref="E12" si="40">C12 * 4</f>
        <v>368</v>
      </c>
      <c r="F12" s="6">
        <f t="shared" si="0"/>
        <v>632.3024054982817</v>
      </c>
      <c r="G12" s="24">
        <f t="shared" si="6"/>
        <v>32</v>
      </c>
      <c r="H12" s="13">
        <f t="shared" ref="H12" si="41">C12 * 40</f>
        <v>3680</v>
      </c>
      <c r="I12" s="4">
        <f t="shared" ref="I12" si="42">H12 / 5</f>
        <v>736</v>
      </c>
      <c r="J12" s="15">
        <f t="shared" si="9"/>
        <v>7587628.8659793818</v>
      </c>
      <c r="K12" s="7">
        <f t="shared" ref="K12" si="43">ROUNDUP(J12 / 25000, 0)</f>
        <v>304</v>
      </c>
      <c r="L12" s="4">
        <f t="shared" ref="L12" si="44">B12 * 18 * 1.6</f>
        <v>691.2</v>
      </c>
      <c r="M12" s="5">
        <f t="shared" ref="M12" si="45">B12 * 18 * 10 * (1.3 + 0.3) / 1.014</f>
        <v>6816.5680473372777</v>
      </c>
      <c r="N12" s="7">
        <f t="shared" ref="N12" si="46">B12 * 18</f>
        <v>432</v>
      </c>
      <c r="O12" s="20">
        <f t="shared" ref="O12" si="47">B12 * 18 * (2.2 / 1.4 - 0.6)</f>
        <v>419.65714285714296</v>
      </c>
      <c r="P12" s="5">
        <f t="shared" ref="P12" si="48">B12 * 18 * 10 * (1.06 + 0.3) / 1.014 / 1.3 / 1.2 / 1.4</f>
        <v>2652.9683334417068</v>
      </c>
      <c r="Q12" s="22">
        <f t="shared" ref="Q12" si="49">B12 * 18 / 1.4</f>
        <v>308.57142857142861</v>
      </c>
      <c r="R12" s="20">
        <f t="shared" si="1"/>
        <v>18.782608695652176</v>
      </c>
      <c r="S12" s="5">
        <f t="shared" ref="S12" si="50">M12 * 100 / H12</f>
        <v>185.23282737329561</v>
      </c>
      <c r="T12" s="22">
        <f t="shared" ref="T12" si="51">N12 * 100 / H12</f>
        <v>11.739130434782609</v>
      </c>
      <c r="U12" s="5">
        <f t="shared" ref="U12" si="52">O12 * 100 / H12</f>
        <v>11.403726708074537</v>
      </c>
      <c r="V12" s="5">
        <f t="shared" ref="V12" si="53">P12 * 100 / H12</f>
        <v>72.091530800046385</v>
      </c>
      <c r="W12" s="22">
        <f t="shared" si="2"/>
        <v>8.3850931677018643</v>
      </c>
    </row>
    <row r="13" spans="2:23" x14ac:dyDescent="0.25">
      <c r="B13" s="3">
        <v>32</v>
      </c>
      <c r="C13" s="4">
        <f t="shared" si="3"/>
        <v>124</v>
      </c>
      <c r="D13" s="5">
        <f t="shared" si="4"/>
        <v>3.875</v>
      </c>
      <c r="E13" s="4">
        <f t="shared" si="5"/>
        <v>496</v>
      </c>
      <c r="F13" s="6">
        <f t="shared" si="0"/>
        <v>852.23367697594495</v>
      </c>
      <c r="G13" s="24">
        <f t="shared" si="6"/>
        <v>43</v>
      </c>
      <c r="H13" s="13">
        <f t="shared" si="7"/>
        <v>4960</v>
      </c>
      <c r="I13" s="4">
        <f t="shared" si="8"/>
        <v>992</v>
      </c>
      <c r="J13" s="15">
        <f t="shared" si="9"/>
        <v>10226804.12371134</v>
      </c>
      <c r="K13" s="7">
        <f t="shared" si="10"/>
        <v>410</v>
      </c>
      <c r="L13" s="4">
        <f t="shared" si="11"/>
        <v>921.6</v>
      </c>
      <c r="M13" s="5">
        <f t="shared" si="20"/>
        <v>9088.7573964497042</v>
      </c>
      <c r="N13" s="7">
        <f t="shared" si="12"/>
        <v>576</v>
      </c>
      <c r="O13" s="20">
        <f t="shared" si="13"/>
        <v>559.54285714285732</v>
      </c>
      <c r="P13" s="5">
        <f t="shared" si="21"/>
        <v>3537.2911112556085</v>
      </c>
      <c r="Q13" s="22">
        <f t="shared" si="15"/>
        <v>411.42857142857144</v>
      </c>
      <c r="R13" s="20">
        <f t="shared" si="1"/>
        <v>18.580645161290324</v>
      </c>
      <c r="S13" s="5">
        <f t="shared" si="16"/>
        <v>183.24107654132467</v>
      </c>
      <c r="T13" s="22">
        <f t="shared" si="17"/>
        <v>11.612903225806452</v>
      </c>
      <c r="U13" s="5">
        <f t="shared" si="18"/>
        <v>11.281105990783415</v>
      </c>
      <c r="V13" s="5">
        <f t="shared" si="19"/>
        <v>71.316353049508237</v>
      </c>
      <c r="W13" s="22">
        <f t="shared" si="2"/>
        <v>8.2949308755760374</v>
      </c>
    </row>
    <row r="14" spans="2:23" x14ac:dyDescent="0.25">
      <c r="B14" s="3">
        <v>64</v>
      </c>
      <c r="C14" s="4">
        <f t="shared" si="3"/>
        <v>252</v>
      </c>
      <c r="D14" s="5">
        <f t="shared" si="4"/>
        <v>3.9375</v>
      </c>
      <c r="E14" s="4">
        <f t="shared" si="5"/>
        <v>1008</v>
      </c>
      <c r="F14" s="6">
        <f t="shared" si="0"/>
        <v>1731.9587628865979</v>
      </c>
      <c r="G14" s="24">
        <f t="shared" si="6"/>
        <v>87</v>
      </c>
      <c r="H14" s="13">
        <f t="shared" si="7"/>
        <v>10080</v>
      </c>
      <c r="I14" s="4">
        <f t="shared" si="8"/>
        <v>2016</v>
      </c>
      <c r="J14" s="15">
        <f t="shared" si="9"/>
        <v>20783505.154639177</v>
      </c>
      <c r="K14" s="7">
        <f t="shared" si="10"/>
        <v>832</v>
      </c>
      <c r="L14" s="4">
        <f t="shared" si="11"/>
        <v>1843.2</v>
      </c>
      <c r="M14" s="5">
        <f t="shared" si="20"/>
        <v>18177.514792899408</v>
      </c>
      <c r="N14" s="7">
        <f t="shared" si="12"/>
        <v>1152</v>
      </c>
      <c r="O14" s="20">
        <f t="shared" si="13"/>
        <v>1119.0857142857146</v>
      </c>
      <c r="P14" s="5">
        <f t="shared" si="21"/>
        <v>7074.582222511217</v>
      </c>
      <c r="Q14" s="22">
        <f t="shared" si="15"/>
        <v>822.85714285714289</v>
      </c>
      <c r="R14" s="20">
        <f t="shared" si="1"/>
        <v>18.285714285714285</v>
      </c>
      <c r="S14" s="5">
        <f t="shared" si="16"/>
        <v>180.33248802479571</v>
      </c>
      <c r="T14" s="22">
        <f t="shared" si="17"/>
        <v>11.428571428571429</v>
      </c>
      <c r="U14" s="5">
        <f t="shared" si="18"/>
        <v>11.102040816326534</v>
      </c>
      <c r="V14" s="5">
        <f t="shared" si="19"/>
        <v>70.184347445547786</v>
      </c>
      <c r="W14" s="22">
        <f t="shared" si="2"/>
        <v>8.1632653061224492</v>
      </c>
    </row>
    <row r="15" spans="2:23" x14ac:dyDescent="0.25">
      <c r="B15" s="8">
        <v>100</v>
      </c>
      <c r="C15" s="9">
        <f t="shared" si="3"/>
        <v>396</v>
      </c>
      <c r="D15" s="10">
        <f t="shared" si="4"/>
        <v>3.96</v>
      </c>
      <c r="E15" s="9">
        <f t="shared" si="5"/>
        <v>1584</v>
      </c>
      <c r="F15" s="11">
        <f t="shared" si="0"/>
        <v>2721.6494845360821</v>
      </c>
      <c r="G15" s="25">
        <f t="shared" si="6"/>
        <v>137</v>
      </c>
      <c r="H15" s="14">
        <f t="shared" si="7"/>
        <v>15840</v>
      </c>
      <c r="I15" s="9">
        <f t="shared" si="8"/>
        <v>3168</v>
      </c>
      <c r="J15" s="16">
        <f t="shared" si="9"/>
        <v>32659793.81443299</v>
      </c>
      <c r="K15" s="12">
        <f t="shared" si="10"/>
        <v>1307</v>
      </c>
      <c r="L15" s="9">
        <f t="shared" si="11"/>
        <v>2880</v>
      </c>
      <c r="M15" s="10">
        <f t="shared" si="20"/>
        <v>28402.366863905325</v>
      </c>
      <c r="N15" s="12">
        <f t="shared" si="12"/>
        <v>1800</v>
      </c>
      <c r="O15" s="21">
        <f t="shared" si="13"/>
        <v>1748.5714285714289</v>
      </c>
      <c r="P15" s="10">
        <f t="shared" si="21"/>
        <v>11054.034722673778</v>
      </c>
      <c r="Q15" s="23">
        <f t="shared" si="15"/>
        <v>1285.7142857142858</v>
      </c>
      <c r="R15" s="21">
        <f t="shared" si="1"/>
        <v>18.181818181818183</v>
      </c>
      <c r="S15" s="10">
        <f t="shared" si="16"/>
        <v>179.30787161556393</v>
      </c>
      <c r="T15" s="23">
        <f t="shared" si="17"/>
        <v>11.363636363636363</v>
      </c>
      <c r="U15" s="10">
        <f t="shared" si="18"/>
        <v>11.038961038961041</v>
      </c>
      <c r="V15" s="10">
        <f t="shared" si="19"/>
        <v>69.785572744152631</v>
      </c>
      <c r="W15" s="23">
        <f t="shared" si="2"/>
        <v>8.1168831168831179</v>
      </c>
    </row>
  </sheetData>
  <mergeCells count="6">
    <mergeCell ref="R2:T2"/>
    <mergeCell ref="U2:W2"/>
    <mergeCell ref="L2:N2"/>
    <mergeCell ref="B2:G2"/>
    <mergeCell ref="H2:K2"/>
    <mergeCell ref="O2:Q2"/>
  </mergeCells>
  <conditionalFormatting sqref="D4:D15">
    <cfRule type="colorScale" priority="3">
      <colorScale>
        <cfvo type="min"/>
        <cfvo type="num" val="3"/>
        <cfvo type="num" val="4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Nuclear efficiency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Дмитрий Перминов</cp:lastModifiedBy>
  <cp:revision/>
  <dcterms:created xsi:type="dcterms:W3CDTF">2006-09-16T00:00:00Z</dcterms:created>
  <dcterms:modified xsi:type="dcterms:W3CDTF">2017-05-08T16:01:49Z</dcterms:modified>
  <cp:category/>
  <cp:contentStatus/>
</cp:coreProperties>
</file>