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1"/>
  </bookViews>
  <sheets>
    <sheet name="Test 1" sheetId="1" r:id="rId1"/>
    <sheet name="Test 2" sheetId="4" r:id="rId2"/>
  </sheets>
  <calcPr calcId="145621"/>
</workbook>
</file>

<file path=xl/calcChain.xml><?xml version="1.0" encoding="utf-8"?>
<calcChain xmlns="http://schemas.openxmlformats.org/spreadsheetml/2006/main">
  <c r="N49" i="4" l="1"/>
  <c r="O49" i="4"/>
  <c r="N13" i="4"/>
  <c r="R13" i="4"/>
  <c r="S13" i="4"/>
  <c r="N5" i="4" l="1"/>
  <c r="R14" i="4"/>
  <c r="C49" i="4" l="1"/>
  <c r="O5" i="4"/>
  <c r="W62" i="4"/>
  <c r="V66" i="4"/>
  <c r="R62" i="4"/>
  <c r="N50" i="4"/>
  <c r="P62" i="4"/>
  <c r="O62" i="4"/>
  <c r="N62" i="4"/>
  <c r="O65" i="4"/>
  <c r="O64" i="4"/>
  <c r="O63" i="4"/>
  <c r="AJ76" i="4" l="1"/>
  <c r="AJ57" i="4"/>
  <c r="AB44" i="4"/>
  <c r="R57" i="4"/>
  <c r="V76" i="4"/>
  <c r="O50" i="4"/>
  <c r="P50" i="4"/>
  <c r="P56" i="4"/>
  <c r="V57" i="4"/>
  <c r="R73" i="4" l="1"/>
  <c r="AN92" i="4"/>
  <c r="V92" i="4"/>
  <c r="I92" i="4"/>
  <c r="D92" i="4"/>
  <c r="O91" i="4"/>
  <c r="N91" i="4"/>
  <c r="R91" i="4" s="1"/>
  <c r="S91" i="4" s="1"/>
  <c r="P91" i="4"/>
  <c r="W91" i="4" s="1"/>
  <c r="O90" i="4"/>
  <c r="N90" i="4"/>
  <c r="P90" i="4"/>
  <c r="W90" i="4" s="1"/>
  <c r="O89" i="4"/>
  <c r="N89" i="4"/>
  <c r="R89" i="4" s="1"/>
  <c r="S89" i="4" s="1"/>
  <c r="P89" i="4"/>
  <c r="W89" i="4" s="1"/>
  <c r="AN84" i="4"/>
  <c r="V84" i="4"/>
  <c r="I84" i="4"/>
  <c r="D84" i="4"/>
  <c r="O83" i="4"/>
  <c r="R83" i="4" s="1"/>
  <c r="N83" i="4"/>
  <c r="P83" i="4"/>
  <c r="W83" i="4" s="1"/>
  <c r="O82" i="4"/>
  <c r="N82" i="4"/>
  <c r="R82" i="4" s="1"/>
  <c r="P82" i="4"/>
  <c r="W82" i="4" s="1"/>
  <c r="O81" i="4"/>
  <c r="N81" i="4"/>
  <c r="P81" i="4"/>
  <c r="W81" i="4" s="1"/>
  <c r="P73" i="4"/>
  <c r="W73" i="4" s="1"/>
  <c r="N73" i="4"/>
  <c r="O73" i="4"/>
  <c r="AN76" i="4"/>
  <c r="I76" i="4"/>
  <c r="D76" i="4"/>
  <c r="O75" i="4"/>
  <c r="R75" i="4" s="1"/>
  <c r="N75" i="4"/>
  <c r="P75" i="4"/>
  <c r="W75" i="4" s="1"/>
  <c r="O74" i="4"/>
  <c r="R74" i="4" s="1"/>
  <c r="N74" i="4"/>
  <c r="P74" i="4"/>
  <c r="W74" i="4" s="1"/>
  <c r="O72" i="4"/>
  <c r="R72" i="4" s="1"/>
  <c r="N72" i="4"/>
  <c r="P72" i="4"/>
  <c r="W72" i="4" s="1"/>
  <c r="O71" i="4"/>
  <c r="R71" i="4" s="1"/>
  <c r="N71" i="4"/>
  <c r="P71" i="4"/>
  <c r="W71" i="4" s="1"/>
  <c r="R90" i="4" l="1"/>
  <c r="S90" i="4" s="1"/>
  <c r="T90" i="4" s="1"/>
  <c r="R81" i="4"/>
  <c r="S72" i="4"/>
  <c r="S74" i="4"/>
  <c r="S71" i="4"/>
  <c r="S83" i="4"/>
  <c r="T83" i="4" s="1"/>
  <c r="S75" i="4"/>
  <c r="S81" i="4"/>
  <c r="T81" i="4" s="1"/>
  <c r="S82" i="4"/>
  <c r="T82" i="4" s="1"/>
  <c r="T74" i="4"/>
  <c r="T75" i="4"/>
  <c r="S73" i="4"/>
  <c r="T73" i="4"/>
  <c r="T91" i="4"/>
  <c r="T89" i="4"/>
  <c r="W92" i="4"/>
  <c r="X92" i="4" s="1"/>
  <c r="T72" i="4"/>
  <c r="W84" i="4"/>
  <c r="X84" i="4" s="1"/>
  <c r="W76" i="4"/>
  <c r="X76" i="4" s="1"/>
  <c r="T71" i="4"/>
  <c r="W56" i="4"/>
  <c r="X56" i="4" s="1"/>
  <c r="AN57" i="4"/>
  <c r="I57" i="4"/>
  <c r="D57" i="4"/>
  <c r="O56" i="4"/>
  <c r="R56" i="4" s="1"/>
  <c r="N56" i="4"/>
  <c r="C51" i="4"/>
  <c r="D51" i="4" s="1"/>
  <c r="AN66" i="4"/>
  <c r="I66" i="4"/>
  <c r="D66" i="4"/>
  <c r="N65" i="4"/>
  <c r="P65" i="4"/>
  <c r="W65" i="4" s="1"/>
  <c r="N64" i="4"/>
  <c r="P64" i="4"/>
  <c r="W64" i="4" s="1"/>
  <c r="N63" i="4"/>
  <c r="P63" i="4"/>
  <c r="W63" i="4" s="1"/>
  <c r="O51" i="4"/>
  <c r="N51" i="4"/>
  <c r="P51" i="4"/>
  <c r="W51" i="4" s="1"/>
  <c r="V51" i="4"/>
  <c r="R50" i="4"/>
  <c r="W50" i="4"/>
  <c r="V50" i="4"/>
  <c r="C50" i="4"/>
  <c r="D50" i="4" s="1"/>
  <c r="P49" i="4"/>
  <c r="W49" i="4" s="1"/>
  <c r="V49" i="4"/>
  <c r="D49" i="4"/>
  <c r="O39" i="4"/>
  <c r="N39" i="4"/>
  <c r="P39" i="4"/>
  <c r="W39" i="4" s="1"/>
  <c r="V39" i="4"/>
  <c r="O38" i="4"/>
  <c r="N38" i="4"/>
  <c r="P38" i="4"/>
  <c r="W38" i="4" s="1"/>
  <c r="V38" i="4"/>
  <c r="O37" i="4"/>
  <c r="N37" i="4"/>
  <c r="P37" i="4"/>
  <c r="W37" i="4" s="1"/>
  <c r="V37" i="4"/>
  <c r="O36" i="4"/>
  <c r="N36" i="4"/>
  <c r="P36" i="4"/>
  <c r="W36" i="4" s="1"/>
  <c r="V36" i="4"/>
  <c r="X36" i="4" s="1"/>
  <c r="O35" i="4"/>
  <c r="N35" i="4"/>
  <c r="P35" i="4"/>
  <c r="W35" i="4" s="1"/>
  <c r="V35" i="4"/>
  <c r="O34" i="4"/>
  <c r="N34" i="4"/>
  <c r="P34" i="4"/>
  <c r="W34" i="4" s="1"/>
  <c r="V34" i="4"/>
  <c r="O33" i="4"/>
  <c r="N33" i="4"/>
  <c r="P33" i="4"/>
  <c r="W33" i="4" s="1"/>
  <c r="V33" i="4"/>
  <c r="O32" i="4"/>
  <c r="N32" i="4"/>
  <c r="P32" i="4"/>
  <c r="W32" i="4" s="1"/>
  <c r="V32" i="4"/>
  <c r="O31" i="4"/>
  <c r="N31" i="4"/>
  <c r="P31" i="4"/>
  <c r="W31" i="4" s="1"/>
  <c r="V31" i="4"/>
  <c r="O30" i="4"/>
  <c r="N30" i="4"/>
  <c r="P30" i="4"/>
  <c r="W30" i="4" s="1"/>
  <c r="V30" i="4"/>
  <c r="O29" i="4"/>
  <c r="N29" i="4"/>
  <c r="P29" i="4"/>
  <c r="W29" i="4" s="1"/>
  <c r="V29" i="4"/>
  <c r="O28" i="4"/>
  <c r="N28" i="4"/>
  <c r="P28" i="4"/>
  <c r="W28" i="4" s="1"/>
  <c r="V28" i="4"/>
  <c r="O27" i="4"/>
  <c r="N27" i="4"/>
  <c r="P27" i="4"/>
  <c r="W27" i="4" s="1"/>
  <c r="V27" i="4"/>
  <c r="O26" i="4"/>
  <c r="N26" i="4"/>
  <c r="P26" i="4"/>
  <c r="W26" i="4" s="1"/>
  <c r="V26" i="4"/>
  <c r="O25" i="4"/>
  <c r="N25" i="4"/>
  <c r="P25" i="4"/>
  <c r="W25" i="4" s="1"/>
  <c r="V25" i="4"/>
  <c r="O24" i="4"/>
  <c r="N24" i="4"/>
  <c r="P24" i="4"/>
  <c r="W24" i="4" s="1"/>
  <c r="V24" i="4"/>
  <c r="O23" i="4"/>
  <c r="N23" i="4"/>
  <c r="P23" i="4"/>
  <c r="W23" i="4" s="1"/>
  <c r="V23" i="4"/>
  <c r="O22" i="4"/>
  <c r="N22" i="4"/>
  <c r="P22" i="4"/>
  <c r="W22" i="4" s="1"/>
  <c r="V22" i="4"/>
  <c r="O21" i="4"/>
  <c r="N21" i="4"/>
  <c r="P21" i="4"/>
  <c r="W21" i="4" s="1"/>
  <c r="V21" i="4"/>
  <c r="O20" i="4"/>
  <c r="N20" i="4"/>
  <c r="P20" i="4"/>
  <c r="W20" i="4" s="1"/>
  <c r="V20" i="4"/>
  <c r="O19" i="4"/>
  <c r="N19" i="4"/>
  <c r="P19" i="4"/>
  <c r="W19" i="4" s="1"/>
  <c r="V19" i="4"/>
  <c r="O18" i="4"/>
  <c r="N18" i="4"/>
  <c r="P18" i="4"/>
  <c r="W18" i="4" s="1"/>
  <c r="V18" i="4"/>
  <c r="O17" i="4"/>
  <c r="N17" i="4"/>
  <c r="P17" i="4"/>
  <c r="W17" i="4" s="1"/>
  <c r="V17" i="4"/>
  <c r="O16" i="4"/>
  <c r="N16" i="4"/>
  <c r="P16" i="4"/>
  <c r="W16" i="4" s="1"/>
  <c r="V16" i="4"/>
  <c r="O15" i="4"/>
  <c r="N15" i="4"/>
  <c r="P15" i="4"/>
  <c r="W15" i="4" s="1"/>
  <c r="V15" i="4"/>
  <c r="O14" i="4"/>
  <c r="N14" i="4"/>
  <c r="P14" i="4"/>
  <c r="W14" i="4" s="1"/>
  <c r="V14" i="4"/>
  <c r="O13" i="4"/>
  <c r="P13" i="4"/>
  <c r="W13" i="4" s="1"/>
  <c r="V13" i="4"/>
  <c r="O122" i="1"/>
  <c r="P122" i="1" s="1"/>
  <c r="R122" i="1"/>
  <c r="S122" i="1" s="1"/>
  <c r="U122" i="1" s="1"/>
  <c r="V122" i="1" s="1"/>
  <c r="T122" i="1"/>
  <c r="O121" i="1"/>
  <c r="P121" i="1" s="1"/>
  <c r="R121" i="1"/>
  <c r="S121" i="1" s="1"/>
  <c r="U121" i="1" s="1"/>
  <c r="V121" i="1" s="1"/>
  <c r="T121" i="1"/>
  <c r="AL124" i="1"/>
  <c r="N124" i="1"/>
  <c r="I124" i="1"/>
  <c r="D124" i="1"/>
  <c r="T123" i="1"/>
  <c r="R123" i="1"/>
  <c r="S123" i="1" s="1"/>
  <c r="U123" i="1" s="1"/>
  <c r="V123" i="1" s="1"/>
  <c r="O123" i="1"/>
  <c r="P123" i="1" s="1"/>
  <c r="T120" i="1"/>
  <c r="R120" i="1"/>
  <c r="S120" i="1" s="1"/>
  <c r="U120" i="1" s="1"/>
  <c r="O120" i="1"/>
  <c r="P120" i="1" s="1"/>
  <c r="AL68" i="1"/>
  <c r="N68" i="1"/>
  <c r="I68" i="1"/>
  <c r="D68" i="1"/>
  <c r="T67" i="1"/>
  <c r="R67" i="1"/>
  <c r="S67" i="1" s="1"/>
  <c r="O67" i="1"/>
  <c r="P67" i="1" s="1"/>
  <c r="T66" i="1"/>
  <c r="R66" i="1"/>
  <c r="S66" i="1" s="1"/>
  <c r="O66" i="1"/>
  <c r="P66" i="1" s="1"/>
  <c r="AB50" i="4" l="1"/>
  <c r="AB49" i="4"/>
  <c r="R64" i="4"/>
  <c r="S64" i="4" s="1"/>
  <c r="T64" i="4" s="1"/>
  <c r="W66" i="4"/>
  <c r="X66" i="4" s="1"/>
  <c r="Z56" i="4"/>
  <c r="S56" i="4"/>
  <c r="T56" i="4" s="1"/>
  <c r="T57" i="4" s="1"/>
  <c r="T84" i="4"/>
  <c r="R15" i="4"/>
  <c r="S15" i="4" s="1"/>
  <c r="R17" i="4"/>
  <c r="S17" i="4" s="1"/>
  <c r="R19" i="4"/>
  <c r="S19" i="4" s="1"/>
  <c r="R21" i="4"/>
  <c r="S21" i="4" s="1"/>
  <c r="R23" i="4"/>
  <c r="S23" i="4" s="1"/>
  <c r="R25" i="4"/>
  <c r="S25" i="4" s="1"/>
  <c r="R27" i="4"/>
  <c r="S27" i="4" s="1"/>
  <c r="R29" i="4"/>
  <c r="S29" i="4" s="1"/>
  <c r="R31" i="4"/>
  <c r="S31" i="4" s="1"/>
  <c r="R33" i="4"/>
  <c r="S33" i="4" s="1"/>
  <c r="R35" i="4"/>
  <c r="S35" i="4" s="1"/>
  <c r="R37" i="4"/>
  <c r="S37" i="4" s="1"/>
  <c r="R39" i="4"/>
  <c r="S39" i="4" s="1"/>
  <c r="S84" i="4"/>
  <c r="R84" i="4" s="1"/>
  <c r="Z84" i="4" s="1"/>
  <c r="AJ84" i="4" s="1"/>
  <c r="AB76" i="4"/>
  <c r="R65" i="4"/>
  <c r="R63" i="4"/>
  <c r="R49" i="4"/>
  <c r="S49" i="4" s="1"/>
  <c r="R51" i="4"/>
  <c r="S51" i="4" s="1"/>
  <c r="T51" i="4" s="1"/>
  <c r="T76" i="4"/>
  <c r="S50" i="4"/>
  <c r="AE50" i="4" s="1"/>
  <c r="S14" i="4"/>
  <c r="R18" i="4"/>
  <c r="S18" i="4" s="1"/>
  <c r="R20" i="4"/>
  <c r="S20" i="4" s="1"/>
  <c r="R24" i="4"/>
  <c r="S24" i="4" s="1"/>
  <c r="R26" i="4"/>
  <c r="S26" i="4" s="1"/>
  <c r="R28" i="4"/>
  <c r="S28" i="4" s="1"/>
  <c r="R30" i="4"/>
  <c r="S30" i="4" s="1"/>
  <c r="T30" i="4" s="1"/>
  <c r="R32" i="4"/>
  <c r="S32" i="4" s="1"/>
  <c r="R34" i="4"/>
  <c r="S34" i="4" s="1"/>
  <c r="R36" i="4"/>
  <c r="S36" i="4" s="1"/>
  <c r="R38" i="4"/>
  <c r="S38" i="4" s="1"/>
  <c r="R16" i="4"/>
  <c r="S16" i="4" s="1"/>
  <c r="T16" i="4" s="1"/>
  <c r="R22" i="4"/>
  <c r="S22" i="4" s="1"/>
  <c r="S92" i="4"/>
  <c r="T92" i="4"/>
  <c r="AB92" i="4"/>
  <c r="S76" i="4"/>
  <c r="AB84" i="4"/>
  <c r="X26" i="4"/>
  <c r="Z26" i="4" s="1"/>
  <c r="AB66" i="4"/>
  <c r="X14" i="4"/>
  <c r="Z14" i="4" s="1"/>
  <c r="AB57" i="4"/>
  <c r="X49" i="4"/>
  <c r="S57" i="4"/>
  <c r="W57" i="4"/>
  <c r="X35" i="4"/>
  <c r="Z35" i="4" s="1"/>
  <c r="T19" i="4"/>
  <c r="X16" i="4"/>
  <c r="Z16" i="4" s="1"/>
  <c r="T25" i="4"/>
  <c r="T27" i="4"/>
  <c r="T33" i="4"/>
  <c r="T35" i="4"/>
  <c r="T39" i="4"/>
  <c r="Z36" i="4"/>
  <c r="X24" i="4"/>
  <c r="Z24" i="4" s="1"/>
  <c r="X51" i="4"/>
  <c r="X32" i="4"/>
  <c r="Z32" i="4" s="1"/>
  <c r="X50" i="4"/>
  <c r="X21" i="4"/>
  <c r="Z21" i="4" s="1"/>
  <c r="X18" i="4"/>
  <c r="Z18" i="4" s="1"/>
  <c r="X29" i="4"/>
  <c r="Z29" i="4" s="1"/>
  <c r="T36" i="4"/>
  <c r="X37" i="4"/>
  <c r="Z37" i="4" s="1"/>
  <c r="T37" i="4"/>
  <c r="X39" i="4"/>
  <c r="Z39" i="4" s="1"/>
  <c r="X13" i="4"/>
  <c r="Z13" i="4" s="1"/>
  <c r="T20" i="4"/>
  <c r="X22" i="4"/>
  <c r="Z22" i="4" s="1"/>
  <c r="T28" i="4"/>
  <c r="AB51" i="4"/>
  <c r="X34" i="4"/>
  <c r="Z34" i="4" s="1"/>
  <c r="T22" i="4"/>
  <c r="X28" i="4"/>
  <c r="Z28" i="4" s="1"/>
  <c r="T34" i="4"/>
  <c r="X20" i="4"/>
  <c r="Z20" i="4" s="1"/>
  <c r="X38" i="4"/>
  <c r="Z38" i="4" s="1"/>
  <c r="X15" i="4"/>
  <c r="Z15" i="4" s="1"/>
  <c r="X23" i="4"/>
  <c r="Z23" i="4" s="1"/>
  <c r="T29" i="4"/>
  <c r="X33" i="4"/>
  <c r="Z33" i="4" s="1"/>
  <c r="X31" i="4"/>
  <c r="Z31" i="4" s="1"/>
  <c r="T31" i="4"/>
  <c r="T17" i="4"/>
  <c r="X17" i="4"/>
  <c r="Z17" i="4" s="1"/>
  <c r="X19" i="4"/>
  <c r="Z19" i="4" s="1"/>
  <c r="X25" i="4"/>
  <c r="Z25" i="4" s="1"/>
  <c r="X27" i="4"/>
  <c r="Z27" i="4" s="1"/>
  <c r="X30" i="4"/>
  <c r="Z30" i="4" s="1"/>
  <c r="U66" i="1"/>
  <c r="U67" i="1"/>
  <c r="V67" i="1" s="1"/>
  <c r="P124" i="1"/>
  <c r="Q124" i="1" s="1"/>
  <c r="AH124" i="1" s="1"/>
  <c r="V120" i="1"/>
  <c r="V124" i="1" s="1"/>
  <c r="U124" i="1"/>
  <c r="P68" i="1"/>
  <c r="Q68" i="1" s="1"/>
  <c r="AH68" i="1" s="1"/>
  <c r="V66" i="1"/>
  <c r="V68" i="1" s="1"/>
  <c r="AL140" i="1"/>
  <c r="N140" i="1"/>
  <c r="I140" i="1"/>
  <c r="D140" i="1"/>
  <c r="T139" i="1"/>
  <c r="R139" i="1"/>
  <c r="S139" i="1" s="1"/>
  <c r="O139" i="1"/>
  <c r="P139" i="1" s="1"/>
  <c r="T138" i="1"/>
  <c r="R138" i="1"/>
  <c r="S138" i="1" s="1"/>
  <c r="U138" i="1" s="1"/>
  <c r="V138" i="1" s="1"/>
  <c r="O138" i="1"/>
  <c r="P138" i="1" s="1"/>
  <c r="T137" i="1"/>
  <c r="R137" i="1"/>
  <c r="S137" i="1" s="1"/>
  <c r="O137" i="1"/>
  <c r="P137" i="1" s="1"/>
  <c r="T136" i="1"/>
  <c r="R136" i="1"/>
  <c r="S136" i="1" s="1"/>
  <c r="O136" i="1"/>
  <c r="P136" i="1" s="1"/>
  <c r="T135" i="1"/>
  <c r="R135" i="1"/>
  <c r="S135" i="1" s="1"/>
  <c r="U135" i="1" s="1"/>
  <c r="O135" i="1"/>
  <c r="P135" i="1" s="1"/>
  <c r="AL149" i="1"/>
  <c r="N149" i="1"/>
  <c r="I149" i="1"/>
  <c r="D149" i="1"/>
  <c r="T148" i="1"/>
  <c r="R148" i="1"/>
  <c r="S148" i="1" s="1"/>
  <c r="U148" i="1" s="1"/>
  <c r="V148" i="1" s="1"/>
  <c r="O148" i="1"/>
  <c r="P148" i="1" s="1"/>
  <c r="T147" i="1"/>
  <c r="R147" i="1"/>
  <c r="S147" i="1" s="1"/>
  <c r="P147" i="1"/>
  <c r="O147" i="1"/>
  <c r="T146" i="1"/>
  <c r="R146" i="1"/>
  <c r="S146" i="1" s="1"/>
  <c r="U146" i="1" s="1"/>
  <c r="V146" i="1" s="1"/>
  <c r="O146" i="1"/>
  <c r="P146" i="1" s="1"/>
  <c r="T145" i="1"/>
  <c r="R145" i="1"/>
  <c r="S145" i="1" s="1"/>
  <c r="O145" i="1"/>
  <c r="P145" i="1" s="1"/>
  <c r="T144" i="1"/>
  <c r="R144" i="1"/>
  <c r="S144" i="1" s="1"/>
  <c r="O144" i="1"/>
  <c r="P144" i="1" s="1"/>
  <c r="AL116" i="1"/>
  <c r="N116" i="1"/>
  <c r="I116" i="1"/>
  <c r="D116" i="1"/>
  <c r="T115" i="1"/>
  <c r="R115" i="1"/>
  <c r="S115" i="1" s="1"/>
  <c r="O115" i="1"/>
  <c r="P115" i="1" s="1"/>
  <c r="T114" i="1"/>
  <c r="R114" i="1"/>
  <c r="S114" i="1" s="1"/>
  <c r="U114" i="1" s="1"/>
  <c r="V114" i="1" s="1"/>
  <c r="O114" i="1"/>
  <c r="P114" i="1" s="1"/>
  <c r="T113" i="1"/>
  <c r="R113" i="1"/>
  <c r="S113" i="1" s="1"/>
  <c r="O113" i="1"/>
  <c r="P113" i="1" s="1"/>
  <c r="T112" i="1"/>
  <c r="R112" i="1"/>
  <c r="S112" i="1" s="1"/>
  <c r="O112" i="1"/>
  <c r="P112" i="1" s="1"/>
  <c r="T111" i="1"/>
  <c r="R111" i="1"/>
  <c r="S111" i="1" s="1"/>
  <c r="U111" i="1" s="1"/>
  <c r="O111" i="1"/>
  <c r="P111" i="1" s="1"/>
  <c r="O60" i="1"/>
  <c r="P60" i="1" s="1"/>
  <c r="R60" i="1"/>
  <c r="S60" i="1" s="1"/>
  <c r="T60" i="1"/>
  <c r="O80" i="1"/>
  <c r="P80" i="1" s="1"/>
  <c r="R80" i="1"/>
  <c r="S80" i="1" s="1"/>
  <c r="T80" i="1"/>
  <c r="AL82" i="1"/>
  <c r="N82" i="1"/>
  <c r="I82" i="1"/>
  <c r="D82" i="1"/>
  <c r="T81" i="1"/>
  <c r="R81" i="1"/>
  <c r="S81" i="1" s="1"/>
  <c r="O81" i="1"/>
  <c r="P81" i="1" s="1"/>
  <c r="T79" i="1"/>
  <c r="R79" i="1"/>
  <c r="S79" i="1" s="1"/>
  <c r="O79" i="1"/>
  <c r="P79" i="1" s="1"/>
  <c r="O87" i="1"/>
  <c r="P87" i="1" s="1"/>
  <c r="R87" i="1"/>
  <c r="S87" i="1" s="1"/>
  <c r="T87" i="1"/>
  <c r="AL91" i="1"/>
  <c r="N91" i="1"/>
  <c r="I91" i="1"/>
  <c r="D91" i="1"/>
  <c r="T90" i="1"/>
  <c r="R90" i="1"/>
  <c r="S90" i="1" s="1"/>
  <c r="O90" i="1"/>
  <c r="P90" i="1" s="1"/>
  <c r="T89" i="1"/>
  <c r="R89" i="1"/>
  <c r="S89" i="1" s="1"/>
  <c r="O89" i="1"/>
  <c r="P89" i="1" s="1"/>
  <c r="T88" i="1"/>
  <c r="R88" i="1"/>
  <c r="S88" i="1" s="1"/>
  <c r="O88" i="1"/>
  <c r="P88" i="1" s="1"/>
  <c r="T86" i="1"/>
  <c r="R86" i="1"/>
  <c r="S86" i="1" s="1"/>
  <c r="O86" i="1"/>
  <c r="P86" i="1" s="1"/>
  <c r="O96" i="1"/>
  <c r="P96" i="1" s="1"/>
  <c r="R96" i="1"/>
  <c r="S96" i="1" s="1"/>
  <c r="T96" i="1"/>
  <c r="AL98" i="1"/>
  <c r="N98" i="1"/>
  <c r="I98" i="1"/>
  <c r="D98" i="1"/>
  <c r="T97" i="1"/>
  <c r="R97" i="1"/>
  <c r="S97" i="1" s="1"/>
  <c r="O97" i="1"/>
  <c r="P97" i="1" s="1"/>
  <c r="T95" i="1"/>
  <c r="R95" i="1"/>
  <c r="S95" i="1" s="1"/>
  <c r="O95" i="1"/>
  <c r="P95" i="1" s="1"/>
  <c r="O103" i="1"/>
  <c r="P103" i="1" s="1"/>
  <c r="R103" i="1"/>
  <c r="S103" i="1" s="1"/>
  <c r="T103" i="1"/>
  <c r="O104" i="1"/>
  <c r="P104" i="1" s="1"/>
  <c r="R104" i="1"/>
  <c r="S104" i="1" s="1"/>
  <c r="T104" i="1"/>
  <c r="O105" i="1"/>
  <c r="P105" i="1" s="1"/>
  <c r="R105" i="1"/>
  <c r="S105" i="1" s="1"/>
  <c r="T105" i="1"/>
  <c r="O129" i="1"/>
  <c r="P129" i="1" s="1"/>
  <c r="R129" i="1"/>
  <c r="S129" i="1" s="1"/>
  <c r="T129" i="1"/>
  <c r="AL131" i="1"/>
  <c r="N131" i="1"/>
  <c r="I131" i="1"/>
  <c r="D131" i="1"/>
  <c r="T130" i="1"/>
  <c r="R130" i="1"/>
  <c r="S130" i="1" s="1"/>
  <c r="O130" i="1"/>
  <c r="P130" i="1" s="1"/>
  <c r="T128" i="1"/>
  <c r="R128" i="1"/>
  <c r="S128" i="1" s="1"/>
  <c r="O128" i="1"/>
  <c r="P128" i="1" s="1"/>
  <c r="O102" i="1"/>
  <c r="P102" i="1" s="1"/>
  <c r="R102" i="1"/>
  <c r="S102" i="1" s="1"/>
  <c r="T102" i="1"/>
  <c r="O106" i="1"/>
  <c r="P106" i="1" s="1"/>
  <c r="R106" i="1"/>
  <c r="S106" i="1" s="1"/>
  <c r="T106" i="1"/>
  <c r="D107" i="1"/>
  <c r="I107" i="1"/>
  <c r="N107" i="1"/>
  <c r="AL107" i="1"/>
  <c r="C46" i="1"/>
  <c r="D46" i="1" s="1"/>
  <c r="C47" i="1"/>
  <c r="D47" i="1" s="1"/>
  <c r="C48" i="1"/>
  <c r="D48" i="1" s="1"/>
  <c r="C49" i="1"/>
  <c r="D49" i="1" s="1"/>
  <c r="AL62" i="1"/>
  <c r="AL55" i="1"/>
  <c r="AL75" i="1"/>
  <c r="T49" i="1"/>
  <c r="R49" i="1"/>
  <c r="S49" i="1" s="1"/>
  <c r="O49" i="1"/>
  <c r="P49" i="1" s="1"/>
  <c r="N49" i="1"/>
  <c r="N75" i="1"/>
  <c r="I75" i="1"/>
  <c r="D75" i="1"/>
  <c r="T74" i="1"/>
  <c r="R74" i="1"/>
  <c r="S74" i="1" s="1"/>
  <c r="O74" i="1"/>
  <c r="P74" i="1" s="1"/>
  <c r="T73" i="1"/>
  <c r="R73" i="1"/>
  <c r="S73" i="1" s="1"/>
  <c r="O73" i="1"/>
  <c r="P73" i="1" s="1"/>
  <c r="T72" i="1"/>
  <c r="R72" i="1"/>
  <c r="S72" i="1" s="1"/>
  <c r="O72" i="1"/>
  <c r="P72" i="1" s="1"/>
  <c r="D55" i="1"/>
  <c r="D62" i="1"/>
  <c r="I55" i="1"/>
  <c r="N47" i="1"/>
  <c r="O47" i="1"/>
  <c r="P47" i="1" s="1"/>
  <c r="R47" i="1"/>
  <c r="S47" i="1" s="1"/>
  <c r="T47" i="1"/>
  <c r="N48" i="1"/>
  <c r="O48" i="1"/>
  <c r="P48" i="1" s="1"/>
  <c r="R48" i="1"/>
  <c r="S48" i="1" s="1"/>
  <c r="T48" i="1"/>
  <c r="T46" i="1"/>
  <c r="R46" i="1"/>
  <c r="S46" i="1" s="1"/>
  <c r="O46" i="1"/>
  <c r="P46" i="1" s="1"/>
  <c r="N46" i="1"/>
  <c r="N12" i="1"/>
  <c r="O37" i="1"/>
  <c r="P37" i="1" s="1"/>
  <c r="R37" i="1"/>
  <c r="S37" i="1" s="1"/>
  <c r="T37" i="1"/>
  <c r="N37" i="1"/>
  <c r="O36" i="1"/>
  <c r="P36" i="1" s="1"/>
  <c r="R36" i="1"/>
  <c r="S36" i="1" s="1"/>
  <c r="T36" i="1"/>
  <c r="N36" i="1"/>
  <c r="O35" i="1"/>
  <c r="P35" i="1" s="1"/>
  <c r="R35" i="1"/>
  <c r="S35" i="1" s="1"/>
  <c r="T35" i="1"/>
  <c r="N35" i="1"/>
  <c r="O34" i="1"/>
  <c r="P34" i="1" s="1"/>
  <c r="R34" i="1"/>
  <c r="S34" i="1" s="1"/>
  <c r="T34" i="1"/>
  <c r="N34" i="1"/>
  <c r="T49" i="4" l="1"/>
  <c r="AE49" i="4"/>
  <c r="AE92" i="4"/>
  <c r="R92" i="4"/>
  <c r="Z92" i="4" s="1"/>
  <c r="AJ92" i="4" s="1"/>
  <c r="S65" i="4"/>
  <c r="T65" i="4" s="1"/>
  <c r="X57" i="4"/>
  <c r="S62" i="4"/>
  <c r="T62" i="4" s="1"/>
  <c r="Z51" i="4"/>
  <c r="AJ51" i="4" s="1"/>
  <c r="Z57" i="4"/>
  <c r="S63" i="4"/>
  <c r="T63" i="4" s="1"/>
  <c r="AE84" i="4"/>
  <c r="R76" i="4"/>
  <c r="Z76" i="4" s="1"/>
  <c r="AE76" i="4"/>
  <c r="Z50" i="4"/>
  <c r="AJ50" i="4" s="1"/>
  <c r="Z49" i="4"/>
  <c r="AJ49" i="4" s="1"/>
  <c r="T50" i="4"/>
  <c r="T24" i="4"/>
  <c r="AE51" i="4"/>
  <c r="T21" i="4"/>
  <c r="S66" i="4"/>
  <c r="R66" i="4" s="1"/>
  <c r="Z66" i="4" s="1"/>
  <c r="AE57" i="4"/>
  <c r="T38" i="4"/>
  <c r="T13" i="4"/>
  <c r="T26" i="4"/>
  <c r="T14" i="4"/>
  <c r="T18" i="4"/>
  <c r="T23" i="4"/>
  <c r="T32" i="4"/>
  <c r="T15" i="4"/>
  <c r="Z68" i="1"/>
  <c r="U68" i="1"/>
  <c r="AC68" i="1" s="1"/>
  <c r="U139" i="1"/>
  <c r="V139" i="1" s="1"/>
  <c r="Z124" i="1"/>
  <c r="W124" i="1"/>
  <c r="AC124" i="1"/>
  <c r="U147" i="1"/>
  <c r="V147" i="1" s="1"/>
  <c r="U145" i="1"/>
  <c r="V145" i="1" s="1"/>
  <c r="W68" i="1"/>
  <c r="U115" i="1"/>
  <c r="V115" i="1" s="1"/>
  <c r="U136" i="1"/>
  <c r="V136" i="1" s="1"/>
  <c r="U137" i="1"/>
  <c r="V137" i="1" s="1"/>
  <c r="Z140" i="1"/>
  <c r="Z107" i="1"/>
  <c r="U112" i="1"/>
  <c r="V112" i="1" s="1"/>
  <c r="U144" i="1"/>
  <c r="V144" i="1" s="1"/>
  <c r="V149" i="1" s="1"/>
  <c r="P140" i="1"/>
  <c r="Q140" i="1" s="1"/>
  <c r="AH140" i="1" s="1"/>
  <c r="V135" i="1"/>
  <c r="Z98" i="1"/>
  <c r="Z149" i="1"/>
  <c r="P149" i="1"/>
  <c r="Q149" i="1" s="1"/>
  <c r="AH149" i="1" s="1"/>
  <c r="Z131" i="1"/>
  <c r="Z82" i="1"/>
  <c r="U113" i="1"/>
  <c r="V113" i="1" s="1"/>
  <c r="Z116" i="1"/>
  <c r="U60" i="1"/>
  <c r="V60" i="1" s="1"/>
  <c r="P116" i="1"/>
  <c r="Q116" i="1" s="1"/>
  <c r="AH116" i="1" s="1"/>
  <c r="V111" i="1"/>
  <c r="V116" i="1" s="1"/>
  <c r="Z91" i="1"/>
  <c r="U80" i="1"/>
  <c r="V80" i="1" s="1"/>
  <c r="U89" i="1"/>
  <c r="V89" i="1" s="1"/>
  <c r="U81" i="1"/>
  <c r="V81" i="1" s="1"/>
  <c r="U86" i="1"/>
  <c r="V86" i="1" s="1"/>
  <c r="U79" i="1"/>
  <c r="P82" i="1"/>
  <c r="Q82" i="1" s="1"/>
  <c r="AH82" i="1" s="1"/>
  <c r="U95" i="1"/>
  <c r="V95" i="1" s="1"/>
  <c r="U88" i="1"/>
  <c r="V88" i="1" s="1"/>
  <c r="U104" i="1"/>
  <c r="V104" i="1" s="1"/>
  <c r="U96" i="1"/>
  <c r="V96" i="1" s="1"/>
  <c r="U87" i="1"/>
  <c r="V87" i="1" s="1"/>
  <c r="U90" i="1"/>
  <c r="V90" i="1" s="1"/>
  <c r="P91" i="1"/>
  <c r="Q91" i="1" s="1"/>
  <c r="AH91" i="1" s="1"/>
  <c r="U97" i="1"/>
  <c r="V97" i="1" s="1"/>
  <c r="U128" i="1"/>
  <c r="V128" i="1" s="1"/>
  <c r="U103" i="1"/>
  <c r="V103" i="1" s="1"/>
  <c r="P98" i="1"/>
  <c r="Q98" i="1" s="1"/>
  <c r="AH98" i="1" s="1"/>
  <c r="U105" i="1"/>
  <c r="V105" i="1" s="1"/>
  <c r="U130" i="1"/>
  <c r="V130" i="1" s="1"/>
  <c r="U129" i="1"/>
  <c r="V129" i="1" s="1"/>
  <c r="P131" i="1"/>
  <c r="Q131" i="1" s="1"/>
  <c r="AH131" i="1" s="1"/>
  <c r="U102" i="1"/>
  <c r="V102" i="1" s="1"/>
  <c r="U106" i="1"/>
  <c r="V106" i="1" s="1"/>
  <c r="U46" i="1"/>
  <c r="AC46" i="1" s="1"/>
  <c r="P107" i="1"/>
  <c r="Q107" i="1" s="1"/>
  <c r="AH107" i="1" s="1"/>
  <c r="Z49" i="1"/>
  <c r="Z48" i="1"/>
  <c r="Z47" i="1"/>
  <c r="Z75" i="1"/>
  <c r="Z55" i="1"/>
  <c r="Z62" i="1"/>
  <c r="U49" i="1"/>
  <c r="AC49" i="1" s="1"/>
  <c r="U73" i="1"/>
  <c r="V73" i="1" s="1"/>
  <c r="Z46" i="1"/>
  <c r="Q49" i="1"/>
  <c r="AH49" i="1" s="1"/>
  <c r="U74" i="1"/>
  <c r="V74" i="1" s="1"/>
  <c r="Q47" i="1"/>
  <c r="AH47" i="1" s="1"/>
  <c r="Q46" i="1"/>
  <c r="AH46" i="1" s="1"/>
  <c r="U72" i="1"/>
  <c r="V72" i="1" s="1"/>
  <c r="P75" i="1"/>
  <c r="Q75" i="1" s="1"/>
  <c r="AH75" i="1" s="1"/>
  <c r="Q48" i="1"/>
  <c r="AH48" i="1" s="1"/>
  <c r="U47" i="1"/>
  <c r="U48" i="1"/>
  <c r="Q35" i="1"/>
  <c r="U36" i="1"/>
  <c r="V36" i="1" s="1"/>
  <c r="Q37" i="1"/>
  <c r="U34" i="1"/>
  <c r="V34" i="1" s="1"/>
  <c r="U37" i="1"/>
  <c r="V37" i="1" s="1"/>
  <c r="Q34" i="1"/>
  <c r="U35" i="1"/>
  <c r="V35" i="1" s="1"/>
  <c r="Q36" i="1"/>
  <c r="AH92" i="4" l="1"/>
  <c r="AH84" i="4"/>
  <c r="AH51" i="4"/>
  <c r="AH76" i="4"/>
  <c r="AH66" i="4"/>
  <c r="AH57" i="4"/>
  <c r="AJ66" i="4"/>
  <c r="AK49" i="4" s="1"/>
  <c r="AH50" i="4"/>
  <c r="AH49" i="4"/>
  <c r="T66" i="4"/>
  <c r="AC50" i="4" s="1"/>
  <c r="V44" i="4"/>
  <c r="AE66" i="4"/>
  <c r="U149" i="1"/>
  <c r="U116" i="1"/>
  <c r="X124" i="1"/>
  <c r="U82" i="1"/>
  <c r="W82" i="1" s="1"/>
  <c r="X68" i="1"/>
  <c r="V140" i="1"/>
  <c r="V79" i="1"/>
  <c r="V82" i="1" s="1"/>
  <c r="U140" i="1"/>
  <c r="W140" i="1" s="1"/>
  <c r="AC149" i="1"/>
  <c r="W149" i="1"/>
  <c r="W116" i="1"/>
  <c r="AC116" i="1"/>
  <c r="U91" i="1"/>
  <c r="AC91" i="1" s="1"/>
  <c r="V131" i="1"/>
  <c r="U131" i="1"/>
  <c r="W131" i="1" s="1"/>
  <c r="V98" i="1"/>
  <c r="U98" i="1"/>
  <c r="W98" i="1" s="1"/>
  <c r="V91" i="1"/>
  <c r="V107" i="1"/>
  <c r="U107" i="1"/>
  <c r="W107" i="1" s="1"/>
  <c r="Z43" i="1"/>
  <c r="V49" i="1"/>
  <c r="V75" i="1"/>
  <c r="W46" i="1"/>
  <c r="U75" i="1"/>
  <c r="AC75" i="1" s="1"/>
  <c r="V46" i="1"/>
  <c r="V48" i="1"/>
  <c r="AC48" i="1"/>
  <c r="W47" i="1"/>
  <c r="AC47" i="1"/>
  <c r="W49" i="1"/>
  <c r="V47" i="1"/>
  <c r="W48" i="1"/>
  <c r="W34" i="1"/>
  <c r="X34" i="1" s="1"/>
  <c r="W36" i="1"/>
  <c r="X36" i="1" s="1"/>
  <c r="W37" i="1"/>
  <c r="X37" i="1" s="1"/>
  <c r="W35" i="1"/>
  <c r="X35" i="1" s="1"/>
  <c r="AC84" i="4" l="1"/>
  <c r="AC49" i="4"/>
  <c r="AK84" i="4"/>
  <c r="AK92" i="4"/>
  <c r="AK50" i="4"/>
  <c r="AK51" i="4"/>
  <c r="AC51" i="4"/>
  <c r="AC57" i="4"/>
  <c r="AC66" i="4"/>
  <c r="AC76" i="4"/>
  <c r="AC92" i="4"/>
  <c r="AK66" i="4"/>
  <c r="AF57" i="4"/>
  <c r="AM57" i="4" s="1"/>
  <c r="AF50" i="4"/>
  <c r="AM50" i="4" s="1"/>
  <c r="AF49" i="4"/>
  <c r="AM49" i="4" s="1"/>
  <c r="AF76" i="4"/>
  <c r="AM76" i="4" s="1"/>
  <c r="AF51" i="4"/>
  <c r="AM51" i="4" s="1"/>
  <c r="AK76" i="4"/>
  <c r="AK57" i="4"/>
  <c r="AH44" i="4"/>
  <c r="AF66" i="4"/>
  <c r="AM66" i="4" s="1"/>
  <c r="AF84" i="4"/>
  <c r="AM84" i="4" s="1"/>
  <c r="AF92" i="4"/>
  <c r="AM92" i="4" s="1"/>
  <c r="W91" i="1"/>
  <c r="AC82" i="1"/>
  <c r="AC140" i="1"/>
  <c r="X140" i="1"/>
  <c r="X149" i="1"/>
  <c r="X116" i="1"/>
  <c r="AC98" i="1"/>
  <c r="AC131" i="1"/>
  <c r="X82" i="1"/>
  <c r="X91" i="1"/>
  <c r="X98" i="1"/>
  <c r="X131" i="1"/>
  <c r="AC107" i="1"/>
  <c r="X107" i="1"/>
  <c r="W75" i="1"/>
  <c r="X46" i="1"/>
  <c r="X49" i="1"/>
  <c r="X47" i="1"/>
  <c r="X48" i="1"/>
  <c r="N25" i="1"/>
  <c r="O25" i="1"/>
  <c r="P25" i="1" s="1"/>
  <c r="R25" i="1"/>
  <c r="S25" i="1" s="1"/>
  <c r="T25" i="1"/>
  <c r="AC44" i="4" l="1"/>
  <c r="AK44" i="4"/>
  <c r="AF44" i="4"/>
  <c r="AM44" i="4"/>
  <c r="X75" i="1"/>
  <c r="U25" i="1"/>
  <c r="V25" i="1" s="1"/>
  <c r="Q25" i="1"/>
  <c r="O26" i="1"/>
  <c r="P26" i="1" s="1"/>
  <c r="R26" i="1"/>
  <c r="S26" i="1" s="1"/>
  <c r="T26" i="1"/>
  <c r="N26" i="1"/>
  <c r="W25" i="1" l="1"/>
  <c r="X25" i="1" s="1"/>
  <c r="U26" i="1"/>
  <c r="V26" i="1" s="1"/>
  <c r="Q26" i="1"/>
  <c r="W26" i="1" l="1"/>
  <c r="X26" i="1" s="1"/>
  <c r="I62" i="1"/>
  <c r="N62" i="1" l="1"/>
  <c r="T61" i="1"/>
  <c r="R61" i="1"/>
  <c r="S61" i="1" s="1"/>
  <c r="O61" i="1"/>
  <c r="P61" i="1" s="1"/>
  <c r="T59" i="1"/>
  <c r="R59" i="1"/>
  <c r="S59" i="1" s="1"/>
  <c r="O59" i="1"/>
  <c r="P59" i="1" s="1"/>
  <c r="U59" i="1" l="1"/>
  <c r="V59" i="1" s="1"/>
  <c r="U61" i="1"/>
  <c r="V61" i="1" s="1"/>
  <c r="P62" i="1"/>
  <c r="Q62" i="1" s="1"/>
  <c r="AH62" i="1" s="1"/>
  <c r="T24" i="1"/>
  <c r="R24" i="1"/>
  <c r="S24" i="1" s="1"/>
  <c r="O24" i="1"/>
  <c r="P24" i="1" s="1"/>
  <c r="N24" i="1"/>
  <c r="T23" i="1"/>
  <c r="R23" i="1"/>
  <c r="S23" i="1" s="1"/>
  <c r="O23" i="1"/>
  <c r="P23" i="1" s="1"/>
  <c r="N23" i="1"/>
  <c r="T32" i="1"/>
  <c r="R32" i="1"/>
  <c r="S32" i="1" s="1"/>
  <c r="O32" i="1"/>
  <c r="P32" i="1" s="1"/>
  <c r="N32" i="1"/>
  <c r="T31" i="1"/>
  <c r="R31" i="1"/>
  <c r="S31" i="1" s="1"/>
  <c r="O31" i="1"/>
  <c r="P31" i="1" s="1"/>
  <c r="N31" i="1"/>
  <c r="T28" i="1"/>
  <c r="R28" i="1"/>
  <c r="S28" i="1" s="1"/>
  <c r="O28" i="1"/>
  <c r="P28" i="1" s="1"/>
  <c r="N28" i="1"/>
  <c r="T30" i="1"/>
  <c r="R30" i="1"/>
  <c r="S30" i="1" s="1"/>
  <c r="O30" i="1"/>
  <c r="P30" i="1" s="1"/>
  <c r="N30" i="1"/>
  <c r="T29" i="1"/>
  <c r="R29" i="1"/>
  <c r="S29" i="1" s="1"/>
  <c r="O29" i="1"/>
  <c r="P29" i="1" s="1"/>
  <c r="N29" i="1"/>
  <c r="U30" i="1" l="1"/>
  <c r="V30" i="1" s="1"/>
  <c r="U31" i="1"/>
  <c r="V31" i="1" s="1"/>
  <c r="U23" i="1"/>
  <c r="V23" i="1" s="1"/>
  <c r="U62" i="1"/>
  <c r="AC62" i="1" s="1"/>
  <c r="V62" i="1"/>
  <c r="U28" i="1"/>
  <c r="V28" i="1" s="1"/>
  <c r="U32" i="1"/>
  <c r="V32" i="1" s="1"/>
  <c r="U24" i="1"/>
  <c r="V24" i="1" s="1"/>
  <c r="Q24" i="1"/>
  <c r="Q23" i="1"/>
  <c r="Q31" i="1"/>
  <c r="Q32" i="1"/>
  <c r="Q29" i="1"/>
  <c r="Q28" i="1"/>
  <c r="Q30" i="1"/>
  <c r="U29" i="1"/>
  <c r="W30" i="1" l="1"/>
  <c r="X30" i="1" s="1"/>
  <c r="W31" i="1"/>
  <c r="X31" i="1" s="1"/>
  <c r="W23" i="1"/>
  <c r="X23" i="1" s="1"/>
  <c r="W62" i="1"/>
  <c r="W32" i="1"/>
  <c r="X32" i="1" s="1"/>
  <c r="W28" i="1"/>
  <c r="X28" i="1" s="1"/>
  <c r="W24" i="1"/>
  <c r="X24" i="1" s="1"/>
  <c r="W29" i="1"/>
  <c r="X29" i="1" s="1"/>
  <c r="V29" i="1"/>
  <c r="T14" i="1"/>
  <c r="T15" i="1"/>
  <c r="T13" i="1"/>
  <c r="T16" i="1"/>
  <c r="T17" i="1"/>
  <c r="T18" i="1"/>
  <c r="T19" i="1"/>
  <c r="T20" i="1"/>
  <c r="T21" i="1"/>
  <c r="T22" i="1"/>
  <c r="T27" i="1"/>
  <c r="T33" i="1"/>
  <c r="T38" i="1"/>
  <c r="T12" i="1"/>
  <c r="O14" i="1"/>
  <c r="P14" i="1" s="1"/>
  <c r="O15" i="1"/>
  <c r="P15" i="1" s="1"/>
  <c r="O13" i="1"/>
  <c r="P13" i="1" s="1"/>
  <c r="O16" i="1"/>
  <c r="P16" i="1" s="1"/>
  <c r="O17" i="1"/>
  <c r="P17" i="1" s="1"/>
  <c r="O18" i="1"/>
  <c r="P18" i="1" s="1"/>
  <c r="O19" i="1"/>
  <c r="P19" i="1" s="1"/>
  <c r="O20" i="1"/>
  <c r="P20" i="1" s="1"/>
  <c r="O21" i="1"/>
  <c r="P21" i="1" s="1"/>
  <c r="O22" i="1"/>
  <c r="P22" i="1" s="1"/>
  <c r="O27" i="1"/>
  <c r="P27" i="1" s="1"/>
  <c r="O33" i="1"/>
  <c r="P33" i="1" s="1"/>
  <c r="O38" i="1"/>
  <c r="P38" i="1" s="1"/>
  <c r="O12" i="1"/>
  <c r="P12" i="1" s="1"/>
  <c r="R38" i="1"/>
  <c r="S38" i="1" s="1"/>
  <c r="R33" i="1"/>
  <c r="S33" i="1" s="1"/>
  <c r="R27" i="1"/>
  <c r="S27" i="1" s="1"/>
  <c r="R22" i="1"/>
  <c r="S22" i="1" s="1"/>
  <c r="R21" i="1"/>
  <c r="S21" i="1" s="1"/>
  <c r="R20" i="1"/>
  <c r="S20" i="1" s="1"/>
  <c r="R19" i="1"/>
  <c r="S19" i="1" s="1"/>
  <c r="R18" i="1"/>
  <c r="S18" i="1" s="1"/>
  <c r="R17" i="1"/>
  <c r="S17" i="1" s="1"/>
  <c r="R16" i="1"/>
  <c r="S16" i="1" s="1"/>
  <c r="R13" i="1"/>
  <c r="S13" i="1" s="1"/>
  <c r="R15" i="1"/>
  <c r="S15" i="1" s="1"/>
  <c r="R14" i="1"/>
  <c r="S14" i="1" s="1"/>
  <c r="R12" i="1"/>
  <c r="S12" i="1" s="1"/>
  <c r="R53" i="1"/>
  <c r="S53" i="1" s="1"/>
  <c r="N55" i="1"/>
  <c r="T54" i="1"/>
  <c r="R54" i="1"/>
  <c r="S54" i="1" s="1"/>
  <c r="O54" i="1"/>
  <c r="P54" i="1" s="1"/>
  <c r="T53" i="1"/>
  <c r="O53" i="1"/>
  <c r="P53" i="1" s="1"/>
  <c r="N15" i="1"/>
  <c r="N14" i="1"/>
  <c r="N16" i="1"/>
  <c r="N17" i="1"/>
  <c r="N18" i="1"/>
  <c r="N19" i="1"/>
  <c r="N20" i="1"/>
  <c r="N21" i="1"/>
  <c r="N22" i="1"/>
  <c r="N27" i="1"/>
  <c r="N33" i="1"/>
  <c r="N38" i="1"/>
  <c r="N13" i="1"/>
  <c r="X62" i="1" l="1"/>
  <c r="P55" i="1"/>
  <c r="Q55" i="1" s="1"/>
  <c r="AH55" i="1" s="1"/>
  <c r="U54" i="1"/>
  <c r="V54" i="1" s="1"/>
  <c r="U33" i="1"/>
  <c r="V33" i="1" s="1"/>
  <c r="U53" i="1"/>
  <c r="Q12" i="1"/>
  <c r="U12" i="1"/>
  <c r="V12" i="1" s="1"/>
  <c r="U18" i="1"/>
  <c r="V18" i="1" s="1"/>
  <c r="U15" i="1"/>
  <c r="V15" i="1" s="1"/>
  <c r="U13" i="1"/>
  <c r="V13" i="1" s="1"/>
  <c r="U16" i="1"/>
  <c r="V16" i="1" s="1"/>
  <c r="Q22" i="1"/>
  <c r="Q18" i="1"/>
  <c r="U22" i="1"/>
  <c r="V22" i="1" s="1"/>
  <c r="Q33" i="1"/>
  <c r="Q20" i="1"/>
  <c r="U20" i="1"/>
  <c r="V20" i="1" s="1"/>
  <c r="U17" i="1"/>
  <c r="V17" i="1" s="1"/>
  <c r="Q17" i="1"/>
  <c r="Q15" i="1"/>
  <c r="U27" i="1"/>
  <c r="V27" i="1" s="1"/>
  <c r="Q16" i="1"/>
  <c r="U19" i="1"/>
  <c r="V19" i="1" s="1"/>
  <c r="U21" i="1"/>
  <c r="V21" i="1" s="1"/>
  <c r="U38" i="1"/>
  <c r="V38" i="1" s="1"/>
  <c r="Q38" i="1"/>
  <c r="Q21" i="1"/>
  <c r="U14" i="1"/>
  <c r="V14" i="1" s="1"/>
  <c r="Q13" i="1"/>
  <c r="Q14" i="1"/>
  <c r="Q27" i="1"/>
  <c r="Q19" i="1"/>
  <c r="AI68" i="1" l="1"/>
  <c r="AI124" i="1"/>
  <c r="AI140" i="1"/>
  <c r="AI149" i="1"/>
  <c r="AI82" i="1"/>
  <c r="AI116" i="1"/>
  <c r="AI98" i="1"/>
  <c r="AI91" i="1"/>
  <c r="AI131" i="1"/>
  <c r="AI107" i="1"/>
  <c r="AI55" i="1"/>
  <c r="AI62" i="1"/>
  <c r="AI47" i="1"/>
  <c r="AI75" i="1"/>
  <c r="AI49" i="1"/>
  <c r="AI46" i="1"/>
  <c r="AI48" i="1"/>
  <c r="V53" i="1"/>
  <c r="U55" i="1"/>
  <c r="W33" i="1"/>
  <c r="X33" i="1" s="1"/>
  <c r="W15" i="1"/>
  <c r="X15" i="1" s="1"/>
  <c r="W12" i="1"/>
  <c r="X12" i="1" s="1"/>
  <c r="W17" i="1"/>
  <c r="X17" i="1" s="1"/>
  <c r="W18" i="1"/>
  <c r="X18" i="1" s="1"/>
  <c r="W13" i="1"/>
  <c r="X13" i="1" s="1"/>
  <c r="W16" i="1"/>
  <c r="X16" i="1" s="1"/>
  <c r="W20" i="1"/>
  <c r="X20" i="1" s="1"/>
  <c r="W22" i="1"/>
  <c r="X22" i="1" s="1"/>
  <c r="W38" i="1"/>
  <c r="X38" i="1" s="1"/>
  <c r="W27" i="1"/>
  <c r="X27" i="1" s="1"/>
  <c r="W19" i="1"/>
  <c r="X19" i="1" s="1"/>
  <c r="W14" i="1"/>
  <c r="X14" i="1" s="1"/>
  <c r="W21" i="1"/>
  <c r="X21" i="1" s="1"/>
  <c r="AA124" i="1" l="1"/>
  <c r="AI43" i="1"/>
  <c r="W55" i="1"/>
  <c r="AC55" i="1"/>
  <c r="V55" i="1"/>
  <c r="AA55" i="1" s="1"/>
  <c r="AD68" i="1" l="1"/>
  <c r="AD124" i="1"/>
  <c r="AF68" i="1"/>
  <c r="AF124" i="1"/>
  <c r="AK124" i="1" s="1"/>
  <c r="AA140" i="1"/>
  <c r="AA149" i="1"/>
  <c r="AA68" i="1"/>
  <c r="AD116" i="1"/>
  <c r="AD140" i="1"/>
  <c r="AD149" i="1"/>
  <c r="AF116" i="1"/>
  <c r="AF140" i="1"/>
  <c r="AF149" i="1"/>
  <c r="AA116" i="1"/>
  <c r="AD91" i="1"/>
  <c r="AD82" i="1"/>
  <c r="AF91" i="1"/>
  <c r="AF82" i="1"/>
  <c r="AA82" i="1"/>
  <c r="AA91" i="1"/>
  <c r="AD131" i="1"/>
  <c r="AD98" i="1"/>
  <c r="AF131" i="1"/>
  <c r="AF98" i="1"/>
  <c r="AA98" i="1"/>
  <c r="AA131" i="1"/>
  <c r="AD107" i="1"/>
  <c r="AF107" i="1"/>
  <c r="AA47" i="1"/>
  <c r="AA107" i="1"/>
  <c r="AA62" i="1"/>
  <c r="AA75" i="1"/>
  <c r="AA49" i="1"/>
  <c r="AD55" i="1"/>
  <c r="AD48" i="1"/>
  <c r="AD47" i="1"/>
  <c r="AD75" i="1"/>
  <c r="AD62" i="1"/>
  <c r="AD49" i="1"/>
  <c r="AF55" i="1"/>
  <c r="AF62" i="1"/>
  <c r="AF75" i="1"/>
  <c r="AF49" i="1"/>
  <c r="AF48" i="1"/>
  <c r="AF47" i="1"/>
  <c r="AA46" i="1"/>
  <c r="AA48" i="1"/>
  <c r="V43" i="1"/>
  <c r="AF46" i="1"/>
  <c r="AD46" i="1"/>
  <c r="X55" i="1"/>
  <c r="AK68" i="1" l="1"/>
  <c r="AK149" i="1"/>
  <c r="AK140" i="1"/>
  <c r="AK116" i="1"/>
  <c r="AK91" i="1"/>
  <c r="AK82" i="1"/>
  <c r="AK131" i="1"/>
  <c r="AK98" i="1"/>
  <c r="AK107" i="1"/>
  <c r="AA43" i="1"/>
  <c r="AD43" i="1"/>
  <c r="AK46" i="1"/>
  <c r="AF43" i="1"/>
  <c r="AK48" i="1"/>
  <c r="AK49" i="1"/>
  <c r="AK62" i="1"/>
  <c r="AK47" i="1"/>
  <c r="AK75" i="1"/>
  <c r="AK55" i="1"/>
  <c r="AK43" i="1" l="1"/>
</calcChain>
</file>

<file path=xl/sharedStrings.xml><?xml version="1.0" encoding="utf-8"?>
<sst xmlns="http://schemas.openxmlformats.org/spreadsheetml/2006/main" count="752" uniqueCount="71">
  <si>
    <t>Furnace</t>
  </si>
  <si>
    <t>Power</t>
  </si>
  <si>
    <t>Speed</t>
  </si>
  <si>
    <t>Beacon</t>
  </si>
  <si>
    <t>[MW]</t>
  </si>
  <si>
    <t>PM3</t>
  </si>
  <si>
    <t>SM3</t>
  </si>
  <si>
    <t>EM3</t>
  </si>
  <si>
    <t>Beacons</t>
  </si>
  <si>
    <t>Amount</t>
  </si>
  <si>
    <t>[item/sec]</t>
  </si>
  <si>
    <t>Furnaces</t>
  </si>
  <si>
    <t>Items/Power</t>
  </si>
  <si>
    <t>[U/MW]</t>
  </si>
  <si>
    <t>[%]</t>
  </si>
  <si>
    <t>Items/Time</t>
  </si>
  <si>
    <t>[U/sec]</t>
  </si>
  <si>
    <t>[U/min]</t>
  </si>
  <si>
    <t>Advanced Setups</t>
  </si>
  <si>
    <t>Simple Setups</t>
  </si>
  <si>
    <t>Product.</t>
  </si>
  <si>
    <t>Power/Item</t>
  </si>
  <si>
    <t>[MW/U]</t>
  </si>
  <si>
    <t>Power Beacons</t>
  </si>
  <si>
    <t>Power Furnace</t>
  </si>
  <si>
    <t>Power Total</t>
  </si>
  <si>
    <t>Speed Effective</t>
  </si>
  <si>
    <t>Furnaces/Beacons</t>
  </si>
  <si>
    <t>B</t>
  </si>
  <si>
    <t>L</t>
  </si>
  <si>
    <t>Area</t>
  </si>
  <si>
    <t>Scaling</t>
  </si>
  <si>
    <t>Items</t>
  </si>
  <si>
    <t>Items/Area</t>
  </si>
  <si>
    <t>2x6 + 1x5</t>
  </si>
  <si>
    <t>Power/Area</t>
  </si>
  <si>
    <t>END</t>
  </si>
  <si>
    <t>Compactness</t>
  </si>
  <si>
    <t>1x3 + 2x4</t>
  </si>
  <si>
    <t>4x14 +5x13</t>
  </si>
  <si>
    <t>4x12 + 3x11</t>
  </si>
  <si>
    <t>3x11 + 4x10</t>
  </si>
  <si>
    <t>3x9 + 2x8</t>
  </si>
  <si>
    <t>2x8 + 3x7</t>
  </si>
  <si>
    <t>1x5 + 2x4</t>
  </si>
  <si>
    <t>4x16 + 3x15</t>
  </si>
  <si>
    <t>5x16 + 4x15</t>
  </si>
  <si>
    <t>5x13 + 4x12</t>
  </si>
  <si>
    <t>2x5 + 1x5</t>
  </si>
  <si>
    <t>4x12 + 3x12</t>
  </si>
  <si>
    <t>7x14 + 0x0</t>
  </si>
  <si>
    <t>4x14 + 3x12</t>
  </si>
  <si>
    <t>4x14 + 5x12</t>
  </si>
  <si>
    <t>Assembly Crafting Speed</t>
  </si>
  <si>
    <t>Item Crafting Time</t>
  </si>
  <si>
    <t>[Time]</t>
  </si>
  <si>
    <t>Max. Power</t>
  </si>
  <si>
    <t>Total</t>
  </si>
  <si>
    <t>Ore</t>
  </si>
  <si>
    <t>[MJ/U]</t>
  </si>
  <si>
    <t>[sec/U]</t>
  </si>
  <si>
    <t>Unit / Time</t>
  </si>
  <si>
    <t>Time / Unit</t>
  </si>
  <si>
    <t>Energy / Unit</t>
  </si>
  <si>
    <t>PM</t>
  </si>
  <si>
    <t>SM</t>
  </si>
  <si>
    <t>EM</t>
  </si>
  <si>
    <t>Module Effects</t>
  </si>
  <si>
    <t>Units / Time</t>
  </si>
  <si>
    <t>Units / Time / Area</t>
  </si>
  <si>
    <t>Energy / Unit /Area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</si>
</sst>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7" fillId="0" borderId="0" xfId="0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2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2" fontId="7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164" fontId="7" fillId="0" borderId="0" xfId="0" applyNumberFormat="1" applyFont="1" applyBorder="1" applyAlignment="1">
      <alignment horizontal="center" vertical="center"/>
    </xf>
    <xf numFmtId="9" fontId="7" fillId="0" borderId="0" xfId="0" applyNumberFormat="1" applyFont="1" applyBorder="1" applyAlignment="1">
      <alignment horizontal="center" vertical="center"/>
    </xf>
    <xf numFmtId="1" fontId="7" fillId="0" borderId="0" xfId="0" applyNumberFormat="1" applyFont="1" applyBorder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9" fontId="7" fillId="0" borderId="0" xfId="0" applyNumberFormat="1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" fontId="1" fillId="0" borderId="0" xfId="0" applyNumberFormat="1" applyFont="1" applyBorder="1" applyAlignment="1">
      <alignment horizontal="center" vertical="center"/>
    </xf>
    <xf numFmtId="1" fontId="7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Standard" xfId="0" builtinId="0"/>
  </cellStyles>
  <dxfs count="6"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4" tint="0.79998168889431442"/>
        </patternFill>
      </fill>
    </dxf>
  </dxfs>
  <tableStyles count="0" defaultTableStyle="TableStyleMedium2" defaultPivotStyle="PivotStyleMedium9"/>
  <colors>
    <mruColors>
      <color rgb="FFFF8080"/>
      <color rgb="FF80FF80"/>
      <color rgb="FFFFFF8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L154"/>
  <sheetViews>
    <sheetView topLeftCell="A109" zoomScale="85" zoomScaleNormal="85" workbookViewId="0">
      <selection activeCell="Y121" sqref="Y121"/>
    </sheetView>
  </sheetViews>
  <sheetFormatPr baseColWidth="10" defaultColWidth="9.140625" defaultRowHeight="12.75" x14ac:dyDescent="0.25"/>
  <cols>
    <col min="1" max="1" width="2.7109375" style="1" customWidth="1"/>
    <col min="2" max="2" width="3.140625" style="22" bestFit="1" customWidth="1"/>
    <col min="3" max="3" width="6.140625" style="22" bestFit="1" customWidth="1"/>
    <col min="4" max="4" width="16.140625" style="18" bestFit="1" customWidth="1"/>
    <col min="5" max="7" width="9.140625" style="1"/>
    <col min="8" max="8" width="2.7109375" style="1" customWidth="1"/>
    <col min="9" max="11" width="9.140625" style="1"/>
    <col min="12" max="12" width="9.140625" style="1" customWidth="1"/>
    <col min="13" max="13" width="2.7109375" style="1" customWidth="1"/>
    <col min="14" max="17" width="8.7109375" style="1" customWidth="1"/>
    <col min="18" max="22" width="9.140625" style="1"/>
    <col min="23" max="23" width="11.42578125" style="1" customWidth="1"/>
    <col min="24" max="24" width="10.5703125" style="1" bestFit="1" customWidth="1"/>
    <col min="25" max="25" width="9.140625" style="1"/>
    <col min="26" max="26" width="9.7109375" style="1" customWidth="1"/>
    <col min="27" max="27" width="10" style="1" bestFit="1" customWidth="1"/>
    <col min="28" max="28" width="2.7109375" style="22" customWidth="1"/>
    <col min="29" max="29" width="10" style="22" customWidth="1"/>
    <col min="30" max="30" width="10" style="1" bestFit="1" customWidth="1"/>
    <col min="31" max="31" width="2.7109375" style="22" customWidth="1"/>
    <col min="32" max="32" width="11.42578125" style="1" bestFit="1" customWidth="1"/>
    <col min="33" max="33" width="2.7109375" style="1" customWidth="1"/>
    <col min="34" max="35" width="9.140625" style="1"/>
    <col min="36" max="36" width="2.7109375" style="1" customWidth="1"/>
    <col min="37" max="37" width="9.140625" style="1"/>
    <col min="38" max="38" width="11.85546875" style="1" bestFit="1" customWidth="1"/>
    <col min="39" max="16384" width="9.140625" style="1"/>
  </cols>
  <sheetData>
    <row r="2" spans="5:33" x14ac:dyDescent="0.25">
      <c r="E2" s="46" t="s">
        <v>0</v>
      </c>
      <c r="F2" s="46"/>
      <c r="G2" s="1" t="s">
        <v>3</v>
      </c>
      <c r="J2" s="1" t="s">
        <v>2</v>
      </c>
      <c r="K2" s="1" t="s">
        <v>1</v>
      </c>
      <c r="L2" s="1" t="s">
        <v>20</v>
      </c>
    </row>
    <row r="3" spans="5:33" x14ac:dyDescent="0.25">
      <c r="E3" s="1" t="s">
        <v>1</v>
      </c>
      <c r="F3" s="1" t="s">
        <v>2</v>
      </c>
      <c r="G3" s="1" t="s">
        <v>1</v>
      </c>
      <c r="I3" s="1" t="s">
        <v>5</v>
      </c>
      <c r="J3" s="12">
        <v>-0.15</v>
      </c>
      <c r="K3" s="12">
        <v>0.8</v>
      </c>
      <c r="L3" s="12">
        <v>0.1</v>
      </c>
    </row>
    <row r="4" spans="5:33" x14ac:dyDescent="0.25">
      <c r="E4" s="1" t="s">
        <v>4</v>
      </c>
      <c r="F4" s="1" t="s">
        <v>10</v>
      </c>
      <c r="G4" s="1" t="s">
        <v>4</v>
      </c>
      <c r="I4" s="1" t="s">
        <v>6</v>
      </c>
      <c r="J4" s="12">
        <v>0.5</v>
      </c>
      <c r="K4" s="12">
        <v>0.7</v>
      </c>
      <c r="L4" s="12"/>
    </row>
    <row r="5" spans="5:33" x14ac:dyDescent="0.25">
      <c r="E5" s="2">
        <v>0.18</v>
      </c>
      <c r="F5" s="3">
        <v>2</v>
      </c>
      <c r="G5" s="2">
        <v>0.48</v>
      </c>
      <c r="H5" s="3"/>
      <c r="I5" s="1" t="s">
        <v>7</v>
      </c>
      <c r="J5" s="12"/>
      <c r="K5" s="12">
        <v>-0.5</v>
      </c>
      <c r="L5" s="12"/>
    </row>
    <row r="6" spans="5:33" x14ac:dyDescent="0.25">
      <c r="M6" s="4"/>
      <c r="N6" s="4"/>
      <c r="O6" s="4"/>
      <c r="P6" s="4"/>
      <c r="Q6" s="4"/>
      <c r="R6" s="4"/>
      <c r="S6" s="4"/>
      <c r="T6" s="4"/>
      <c r="U6" s="4"/>
      <c r="V6" s="4"/>
    </row>
    <row r="7" spans="5:33" ht="12.75" customHeight="1" x14ac:dyDescent="0.25">
      <c r="E7" s="47" t="s">
        <v>19</v>
      </c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7"/>
      <c r="Y7" s="7"/>
      <c r="Z7" s="7"/>
      <c r="AA7" s="7"/>
      <c r="AB7" s="7"/>
      <c r="AC7" s="7"/>
      <c r="AD7" s="7"/>
      <c r="AE7" s="7"/>
      <c r="AF7" s="7"/>
      <c r="AG7" s="7"/>
    </row>
    <row r="8" spans="5:33" ht="12.75" customHeight="1" x14ac:dyDescent="0.25"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7"/>
      <c r="Y8" s="7"/>
      <c r="Z8" s="7"/>
      <c r="AA8" s="7"/>
      <c r="AB8" s="7"/>
      <c r="AC8" s="7"/>
      <c r="AD8" s="7"/>
      <c r="AE8" s="7"/>
      <c r="AF8" s="7"/>
      <c r="AG8" s="7"/>
    </row>
    <row r="9" spans="5:33" ht="12.75" customHeight="1" x14ac:dyDescent="0.25">
      <c r="E9" s="4"/>
      <c r="F9" s="4"/>
      <c r="G9" s="4"/>
      <c r="J9" s="7"/>
      <c r="K9" s="7"/>
      <c r="L9" s="7"/>
      <c r="M9" s="7"/>
      <c r="N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</row>
    <row r="10" spans="5:33" ht="25.5" x14ac:dyDescent="0.25">
      <c r="E10" s="46" t="s">
        <v>8</v>
      </c>
      <c r="F10" s="46"/>
      <c r="G10" s="46"/>
      <c r="H10" s="5"/>
      <c r="I10" s="48" t="s">
        <v>11</v>
      </c>
      <c r="J10" s="48"/>
      <c r="K10" s="48"/>
      <c r="L10" s="48"/>
      <c r="M10" s="7"/>
      <c r="N10" s="30" t="s">
        <v>23</v>
      </c>
      <c r="O10" s="49" t="s">
        <v>24</v>
      </c>
      <c r="P10" s="48"/>
      <c r="Q10" s="30" t="s">
        <v>25</v>
      </c>
      <c r="R10" s="49" t="s">
        <v>26</v>
      </c>
      <c r="S10" s="48"/>
      <c r="T10" s="48" t="s">
        <v>15</v>
      </c>
      <c r="U10" s="48"/>
      <c r="V10" s="48"/>
      <c r="W10" s="1" t="s">
        <v>12</v>
      </c>
      <c r="X10" s="29" t="s">
        <v>21</v>
      </c>
    </row>
    <row r="11" spans="5:33" ht="12.75" customHeight="1" x14ac:dyDescent="0.25">
      <c r="E11" s="5" t="s">
        <v>9</v>
      </c>
      <c r="F11" s="5" t="s">
        <v>6</v>
      </c>
      <c r="G11" s="5" t="s">
        <v>7</v>
      </c>
      <c r="H11" s="5"/>
      <c r="I11" s="5" t="s">
        <v>9</v>
      </c>
      <c r="J11" s="1" t="s">
        <v>5</v>
      </c>
      <c r="K11" s="5" t="s">
        <v>6</v>
      </c>
      <c r="L11" s="5" t="s">
        <v>7</v>
      </c>
      <c r="M11" s="5"/>
      <c r="N11" s="1" t="s">
        <v>4</v>
      </c>
      <c r="O11" s="1" t="s">
        <v>14</v>
      </c>
      <c r="P11" s="1" t="s">
        <v>4</v>
      </c>
      <c r="Q11" s="1" t="s">
        <v>4</v>
      </c>
      <c r="R11" s="1" t="s">
        <v>14</v>
      </c>
      <c r="S11" s="1" t="s">
        <v>16</v>
      </c>
      <c r="T11" s="1" t="s">
        <v>14</v>
      </c>
      <c r="U11" s="1" t="s">
        <v>16</v>
      </c>
      <c r="V11" s="1" t="s">
        <v>17</v>
      </c>
      <c r="W11" s="1" t="s">
        <v>13</v>
      </c>
      <c r="X11" s="29" t="s">
        <v>22</v>
      </c>
    </row>
    <row r="12" spans="5:33" ht="12.75" customHeight="1" x14ac:dyDescent="0.25">
      <c r="E12" s="26">
        <v>0</v>
      </c>
      <c r="F12" s="26">
        <v>0</v>
      </c>
      <c r="G12" s="26">
        <v>0</v>
      </c>
      <c r="H12" s="26"/>
      <c r="I12" s="26">
        <v>1</v>
      </c>
      <c r="J12" s="27">
        <v>0</v>
      </c>
      <c r="K12" s="26">
        <v>0</v>
      </c>
      <c r="L12" s="26">
        <v>0</v>
      </c>
      <c r="M12" s="5"/>
      <c r="N12" s="8">
        <f>E12*$G$5</f>
        <v>0</v>
      </c>
      <c r="O12" s="9">
        <f t="shared" ref="O12:O22" si="0">IF((1+J12*$K$3+K12*$K$4+L12*$K$5+0.5*E12*F12*$K$4+0.5*E12*G12*$K$5)&lt;0.2,0.2,(1+J12*$K$3+K12*$K$4+L12*$K$5+0.5*E12*F12*$K$4+0.5*E12*G12*$K$5))</f>
        <v>1</v>
      </c>
      <c r="P12" s="8">
        <f t="shared" ref="P12:P22" si="1">I12*$E$5*O12</f>
        <v>0.18</v>
      </c>
      <c r="Q12" s="8">
        <f t="shared" ref="Q12:Q38" si="2">N12+P12</f>
        <v>0.18</v>
      </c>
      <c r="R12" s="9">
        <f t="shared" ref="R12:R22" si="3">(1+J12*$J$3+K12*$J$4+0.5*E12*F12*$J$4)</f>
        <v>1</v>
      </c>
      <c r="S12" s="6">
        <f t="shared" ref="S12:S22" si="4">$F$5*R12</f>
        <v>2</v>
      </c>
      <c r="T12" s="9">
        <f t="shared" ref="T12:T22" si="5">(1+J12*$L$3)</f>
        <v>1</v>
      </c>
      <c r="U12" s="6">
        <f>I12*S12*T12</f>
        <v>2</v>
      </c>
      <c r="V12" s="10">
        <f>60*U12</f>
        <v>120</v>
      </c>
      <c r="W12" s="3">
        <f t="shared" ref="W12:W38" si="6">U12/Q12</f>
        <v>11.111111111111111</v>
      </c>
      <c r="X12" s="3">
        <f>1/W12</f>
        <v>0.09</v>
      </c>
    </row>
    <row r="13" spans="5:33" x14ac:dyDescent="0.25">
      <c r="E13" s="26">
        <v>0</v>
      </c>
      <c r="F13" s="26">
        <v>0</v>
      </c>
      <c r="G13" s="26">
        <v>0</v>
      </c>
      <c r="H13" s="26"/>
      <c r="I13" s="26">
        <v>1</v>
      </c>
      <c r="J13" s="27">
        <v>2</v>
      </c>
      <c r="K13" s="26">
        <v>0</v>
      </c>
      <c r="L13" s="26">
        <v>0</v>
      </c>
      <c r="M13" s="5"/>
      <c r="N13" s="8">
        <f t="shared" ref="N13:N22" si="7">E13*$G$5</f>
        <v>0</v>
      </c>
      <c r="O13" s="9">
        <f t="shared" si="0"/>
        <v>2.6</v>
      </c>
      <c r="P13" s="8">
        <f t="shared" si="1"/>
        <v>0.46799999999999997</v>
      </c>
      <c r="Q13" s="8">
        <f>N13+P13</f>
        <v>0.46799999999999997</v>
      </c>
      <c r="R13" s="9">
        <f t="shared" si="3"/>
        <v>0.7</v>
      </c>
      <c r="S13" s="6">
        <f t="shared" si="4"/>
        <v>1.4</v>
      </c>
      <c r="T13" s="9">
        <f t="shared" si="5"/>
        <v>1.2</v>
      </c>
      <c r="U13" s="6">
        <f>I13*S13*T13</f>
        <v>1.68</v>
      </c>
      <c r="V13" s="10">
        <f>60*U13</f>
        <v>100.8</v>
      </c>
      <c r="W13" s="3">
        <f>U13/Q13</f>
        <v>3.5897435897435899</v>
      </c>
      <c r="X13" s="3">
        <f t="shared" ref="X13:X38" si="8">1/W13</f>
        <v>0.27857142857142858</v>
      </c>
    </row>
    <row r="14" spans="5:33" x14ac:dyDescent="0.25">
      <c r="E14" s="26">
        <v>0</v>
      </c>
      <c r="F14" s="26">
        <v>0</v>
      </c>
      <c r="G14" s="26">
        <v>0</v>
      </c>
      <c r="H14" s="26"/>
      <c r="I14" s="26">
        <v>1</v>
      </c>
      <c r="J14" s="27">
        <v>0</v>
      </c>
      <c r="K14" s="26">
        <v>2</v>
      </c>
      <c r="L14" s="26">
        <v>0</v>
      </c>
      <c r="M14" s="5"/>
      <c r="N14" s="8">
        <f t="shared" si="7"/>
        <v>0</v>
      </c>
      <c r="O14" s="9">
        <f t="shared" si="0"/>
        <v>2.4</v>
      </c>
      <c r="P14" s="8">
        <f t="shared" si="1"/>
        <v>0.432</v>
      </c>
      <c r="Q14" s="8">
        <f t="shared" si="2"/>
        <v>0.432</v>
      </c>
      <c r="R14" s="9">
        <f t="shared" si="3"/>
        <v>2</v>
      </c>
      <c r="S14" s="6">
        <f t="shared" si="4"/>
        <v>4</v>
      </c>
      <c r="T14" s="9">
        <f t="shared" si="5"/>
        <v>1</v>
      </c>
      <c r="U14" s="6">
        <f>I14*S14*T14</f>
        <v>4</v>
      </c>
      <c r="V14" s="10">
        <f>60*U14</f>
        <v>240</v>
      </c>
      <c r="W14" s="3">
        <f t="shared" si="6"/>
        <v>9.2592592592592595</v>
      </c>
      <c r="X14" s="3">
        <f t="shared" si="8"/>
        <v>0.108</v>
      </c>
    </row>
    <row r="15" spans="5:33" x14ac:dyDescent="0.25">
      <c r="E15" s="26">
        <v>0</v>
      </c>
      <c r="F15" s="26">
        <v>0</v>
      </c>
      <c r="G15" s="26">
        <v>0</v>
      </c>
      <c r="H15" s="26"/>
      <c r="I15" s="26">
        <v>1</v>
      </c>
      <c r="J15" s="27">
        <v>0</v>
      </c>
      <c r="K15" s="26">
        <v>0</v>
      </c>
      <c r="L15" s="26">
        <v>2</v>
      </c>
      <c r="M15" s="5"/>
      <c r="N15" s="8">
        <f t="shared" si="7"/>
        <v>0</v>
      </c>
      <c r="O15" s="9">
        <f t="shared" si="0"/>
        <v>0.2</v>
      </c>
      <c r="P15" s="8">
        <f t="shared" si="1"/>
        <v>3.5999999999999997E-2</v>
      </c>
      <c r="Q15" s="8">
        <f t="shared" si="2"/>
        <v>3.5999999999999997E-2</v>
      </c>
      <c r="R15" s="9">
        <f t="shared" si="3"/>
        <v>1</v>
      </c>
      <c r="S15" s="6">
        <f t="shared" si="4"/>
        <v>2</v>
      </c>
      <c r="T15" s="9">
        <f t="shared" si="5"/>
        <v>1</v>
      </c>
      <c r="U15" s="6">
        <f>I15*S15*T15</f>
        <v>2</v>
      </c>
      <c r="V15" s="10">
        <f>60*U15</f>
        <v>120</v>
      </c>
      <c r="W15" s="3">
        <f t="shared" si="6"/>
        <v>55.555555555555557</v>
      </c>
      <c r="X15" s="3">
        <f t="shared" si="8"/>
        <v>1.7999999999999999E-2</v>
      </c>
    </row>
    <row r="16" spans="5:33" x14ac:dyDescent="0.25">
      <c r="E16" s="26">
        <v>0</v>
      </c>
      <c r="F16" s="26">
        <v>0</v>
      </c>
      <c r="G16" s="26">
        <v>0</v>
      </c>
      <c r="H16" s="26"/>
      <c r="I16" s="26">
        <v>4</v>
      </c>
      <c r="J16" s="27">
        <v>2</v>
      </c>
      <c r="K16" s="26">
        <v>0</v>
      </c>
      <c r="L16" s="26">
        <v>0</v>
      </c>
      <c r="M16" s="5"/>
      <c r="N16" s="8">
        <f t="shared" si="7"/>
        <v>0</v>
      </c>
      <c r="O16" s="9">
        <f t="shared" si="0"/>
        <v>2.6</v>
      </c>
      <c r="P16" s="8">
        <f t="shared" si="1"/>
        <v>1.8719999999999999</v>
      </c>
      <c r="Q16" s="8">
        <f t="shared" si="2"/>
        <v>1.8719999999999999</v>
      </c>
      <c r="R16" s="9">
        <f t="shared" si="3"/>
        <v>0.7</v>
      </c>
      <c r="S16" s="6">
        <f t="shared" si="4"/>
        <v>1.4</v>
      </c>
      <c r="T16" s="9">
        <f t="shared" si="5"/>
        <v>1.2</v>
      </c>
      <c r="U16" s="6">
        <f t="shared" ref="U16:U38" si="9">I16*S16*T16</f>
        <v>6.72</v>
      </c>
      <c r="V16" s="10">
        <f t="shared" ref="V16:V38" si="10">60*U16</f>
        <v>403.2</v>
      </c>
      <c r="W16" s="3">
        <f t="shared" si="6"/>
        <v>3.5897435897435899</v>
      </c>
      <c r="X16" s="3">
        <f t="shared" si="8"/>
        <v>0.27857142857142858</v>
      </c>
    </row>
    <row r="17" spans="2:31" x14ac:dyDescent="0.25">
      <c r="E17" s="26">
        <v>0</v>
      </c>
      <c r="F17" s="26">
        <v>0</v>
      </c>
      <c r="G17" s="26">
        <v>0</v>
      </c>
      <c r="H17" s="26"/>
      <c r="I17" s="26">
        <v>4</v>
      </c>
      <c r="J17" s="27">
        <v>0</v>
      </c>
      <c r="K17" s="26">
        <v>2</v>
      </c>
      <c r="L17" s="26">
        <v>0</v>
      </c>
      <c r="M17" s="5"/>
      <c r="N17" s="8">
        <f t="shared" si="7"/>
        <v>0</v>
      </c>
      <c r="O17" s="9">
        <f t="shared" si="0"/>
        <v>2.4</v>
      </c>
      <c r="P17" s="8">
        <f t="shared" si="1"/>
        <v>1.728</v>
      </c>
      <c r="Q17" s="8">
        <f t="shared" si="2"/>
        <v>1.728</v>
      </c>
      <c r="R17" s="9">
        <f t="shared" si="3"/>
        <v>2</v>
      </c>
      <c r="S17" s="6">
        <f t="shared" si="4"/>
        <v>4</v>
      </c>
      <c r="T17" s="9">
        <f t="shared" si="5"/>
        <v>1</v>
      </c>
      <c r="U17" s="6">
        <f t="shared" si="9"/>
        <v>16</v>
      </c>
      <c r="V17" s="10">
        <f t="shared" si="10"/>
        <v>960</v>
      </c>
      <c r="W17" s="3">
        <f t="shared" si="6"/>
        <v>9.2592592592592595</v>
      </c>
      <c r="X17" s="3">
        <f t="shared" si="8"/>
        <v>0.108</v>
      </c>
    </row>
    <row r="18" spans="2:31" x14ac:dyDescent="0.25">
      <c r="E18" s="26">
        <v>0</v>
      </c>
      <c r="F18" s="26">
        <v>0</v>
      </c>
      <c r="G18" s="26">
        <v>0</v>
      </c>
      <c r="H18" s="26"/>
      <c r="I18" s="26">
        <v>4</v>
      </c>
      <c r="J18" s="27">
        <v>0</v>
      </c>
      <c r="K18" s="26">
        <v>0</v>
      </c>
      <c r="L18" s="26">
        <v>2</v>
      </c>
      <c r="M18" s="5"/>
      <c r="N18" s="8">
        <f t="shared" si="7"/>
        <v>0</v>
      </c>
      <c r="O18" s="9">
        <f t="shared" si="0"/>
        <v>0.2</v>
      </c>
      <c r="P18" s="8">
        <f t="shared" si="1"/>
        <v>0.14399999999999999</v>
      </c>
      <c r="Q18" s="8">
        <f t="shared" si="2"/>
        <v>0.14399999999999999</v>
      </c>
      <c r="R18" s="9">
        <f t="shared" si="3"/>
        <v>1</v>
      </c>
      <c r="S18" s="6">
        <f t="shared" si="4"/>
        <v>2</v>
      </c>
      <c r="T18" s="9">
        <f t="shared" si="5"/>
        <v>1</v>
      </c>
      <c r="U18" s="6">
        <f t="shared" si="9"/>
        <v>8</v>
      </c>
      <c r="V18" s="10">
        <f t="shared" si="10"/>
        <v>480</v>
      </c>
      <c r="W18" s="3">
        <f t="shared" si="6"/>
        <v>55.555555555555557</v>
      </c>
      <c r="X18" s="3">
        <f t="shared" si="8"/>
        <v>1.7999999999999999E-2</v>
      </c>
    </row>
    <row r="19" spans="2:31" x14ac:dyDescent="0.25">
      <c r="E19" s="26">
        <v>0</v>
      </c>
      <c r="F19" s="26">
        <v>0</v>
      </c>
      <c r="G19" s="26">
        <v>0</v>
      </c>
      <c r="H19" s="26"/>
      <c r="I19" s="26">
        <v>8</v>
      </c>
      <c r="J19" s="27">
        <v>2</v>
      </c>
      <c r="K19" s="26">
        <v>0</v>
      </c>
      <c r="L19" s="26">
        <v>0</v>
      </c>
      <c r="M19" s="5"/>
      <c r="N19" s="8">
        <f t="shared" si="7"/>
        <v>0</v>
      </c>
      <c r="O19" s="9">
        <f t="shared" si="0"/>
        <v>2.6</v>
      </c>
      <c r="P19" s="8">
        <f t="shared" si="1"/>
        <v>3.7439999999999998</v>
      </c>
      <c r="Q19" s="8">
        <f t="shared" si="2"/>
        <v>3.7439999999999998</v>
      </c>
      <c r="R19" s="9">
        <f t="shared" si="3"/>
        <v>0.7</v>
      </c>
      <c r="S19" s="6">
        <f t="shared" si="4"/>
        <v>1.4</v>
      </c>
      <c r="T19" s="9">
        <f t="shared" si="5"/>
        <v>1.2</v>
      </c>
      <c r="U19" s="6">
        <f t="shared" si="9"/>
        <v>13.44</v>
      </c>
      <c r="V19" s="10">
        <f t="shared" si="10"/>
        <v>806.4</v>
      </c>
      <c r="W19" s="3">
        <f t="shared" si="6"/>
        <v>3.5897435897435899</v>
      </c>
      <c r="X19" s="3">
        <f t="shared" si="8"/>
        <v>0.27857142857142858</v>
      </c>
    </row>
    <row r="20" spans="2:31" x14ac:dyDescent="0.25">
      <c r="E20" s="26">
        <v>0</v>
      </c>
      <c r="F20" s="26">
        <v>0</v>
      </c>
      <c r="G20" s="26">
        <v>0</v>
      </c>
      <c r="H20" s="26"/>
      <c r="I20" s="26">
        <v>8</v>
      </c>
      <c r="J20" s="27">
        <v>0</v>
      </c>
      <c r="K20" s="26">
        <v>2</v>
      </c>
      <c r="L20" s="26">
        <v>0</v>
      </c>
      <c r="M20" s="5"/>
      <c r="N20" s="8">
        <f t="shared" si="7"/>
        <v>0</v>
      </c>
      <c r="O20" s="9">
        <f t="shared" si="0"/>
        <v>2.4</v>
      </c>
      <c r="P20" s="8">
        <f t="shared" si="1"/>
        <v>3.456</v>
      </c>
      <c r="Q20" s="8">
        <f t="shared" si="2"/>
        <v>3.456</v>
      </c>
      <c r="R20" s="9">
        <f t="shared" si="3"/>
        <v>2</v>
      </c>
      <c r="S20" s="6">
        <f t="shared" si="4"/>
        <v>4</v>
      </c>
      <c r="T20" s="9">
        <f t="shared" si="5"/>
        <v>1</v>
      </c>
      <c r="U20" s="6">
        <f t="shared" si="9"/>
        <v>32</v>
      </c>
      <c r="V20" s="10">
        <f t="shared" si="10"/>
        <v>1920</v>
      </c>
      <c r="W20" s="3">
        <f t="shared" si="6"/>
        <v>9.2592592592592595</v>
      </c>
      <c r="X20" s="3">
        <f t="shared" si="8"/>
        <v>0.108</v>
      </c>
    </row>
    <row r="21" spans="2:31" x14ac:dyDescent="0.25">
      <c r="E21" s="26">
        <v>0</v>
      </c>
      <c r="F21" s="26">
        <v>0</v>
      </c>
      <c r="G21" s="26">
        <v>0</v>
      </c>
      <c r="H21" s="26"/>
      <c r="I21" s="26">
        <v>8</v>
      </c>
      <c r="J21" s="27">
        <v>0</v>
      </c>
      <c r="K21" s="26">
        <v>0</v>
      </c>
      <c r="L21" s="26">
        <v>2</v>
      </c>
      <c r="M21" s="5"/>
      <c r="N21" s="8">
        <f t="shared" si="7"/>
        <v>0</v>
      </c>
      <c r="O21" s="9">
        <f t="shared" si="0"/>
        <v>0.2</v>
      </c>
      <c r="P21" s="8">
        <f t="shared" si="1"/>
        <v>0.28799999999999998</v>
      </c>
      <c r="Q21" s="8">
        <f t="shared" si="2"/>
        <v>0.28799999999999998</v>
      </c>
      <c r="R21" s="9">
        <f t="shared" si="3"/>
        <v>1</v>
      </c>
      <c r="S21" s="6">
        <f t="shared" si="4"/>
        <v>2</v>
      </c>
      <c r="T21" s="9">
        <f t="shared" si="5"/>
        <v>1</v>
      </c>
      <c r="U21" s="6">
        <f t="shared" si="9"/>
        <v>16</v>
      </c>
      <c r="V21" s="10">
        <f t="shared" si="10"/>
        <v>960</v>
      </c>
      <c r="W21" s="3">
        <f t="shared" si="6"/>
        <v>55.555555555555557</v>
      </c>
      <c r="X21" s="3">
        <f t="shared" si="8"/>
        <v>1.7999999999999999E-2</v>
      </c>
    </row>
    <row r="22" spans="2:31" x14ac:dyDescent="0.25">
      <c r="E22" s="26">
        <v>0</v>
      </c>
      <c r="F22" s="26">
        <v>0</v>
      </c>
      <c r="G22" s="26">
        <v>0</v>
      </c>
      <c r="H22" s="26"/>
      <c r="I22" s="26">
        <v>12</v>
      </c>
      <c r="J22" s="27">
        <v>2</v>
      </c>
      <c r="K22" s="26">
        <v>0</v>
      </c>
      <c r="L22" s="26">
        <v>0</v>
      </c>
      <c r="M22" s="5"/>
      <c r="N22" s="8">
        <f t="shared" si="7"/>
        <v>0</v>
      </c>
      <c r="O22" s="9">
        <f t="shared" si="0"/>
        <v>2.6</v>
      </c>
      <c r="P22" s="8">
        <f t="shared" si="1"/>
        <v>5.6160000000000005</v>
      </c>
      <c r="Q22" s="8">
        <f t="shared" si="2"/>
        <v>5.6160000000000005</v>
      </c>
      <c r="R22" s="9">
        <f t="shared" si="3"/>
        <v>0.7</v>
      </c>
      <c r="S22" s="6">
        <f t="shared" si="4"/>
        <v>1.4</v>
      </c>
      <c r="T22" s="9">
        <f t="shared" si="5"/>
        <v>1.2</v>
      </c>
      <c r="U22" s="6">
        <f t="shared" si="9"/>
        <v>20.159999999999997</v>
      </c>
      <c r="V22" s="10">
        <f t="shared" si="10"/>
        <v>1209.5999999999999</v>
      </c>
      <c r="W22" s="3">
        <f t="shared" si="6"/>
        <v>3.589743589743589</v>
      </c>
      <c r="X22" s="3">
        <f t="shared" si="8"/>
        <v>0.27857142857142864</v>
      </c>
    </row>
    <row r="23" spans="2:31" s="14" customFormat="1" x14ac:dyDescent="0.25">
      <c r="B23" s="22"/>
      <c r="C23" s="22"/>
      <c r="D23" s="18"/>
      <c r="E23" s="26">
        <v>0</v>
      </c>
      <c r="F23" s="26">
        <v>0</v>
      </c>
      <c r="G23" s="26">
        <v>0</v>
      </c>
      <c r="H23" s="26"/>
      <c r="I23" s="26">
        <v>12</v>
      </c>
      <c r="J23" s="27">
        <v>0</v>
      </c>
      <c r="K23" s="26">
        <v>2</v>
      </c>
      <c r="L23" s="26">
        <v>0</v>
      </c>
      <c r="M23" s="13"/>
      <c r="N23" s="8">
        <f t="shared" ref="N23:N26" si="11">E23*$G$5</f>
        <v>0</v>
      </c>
      <c r="O23" s="9">
        <f t="shared" ref="O23:O26" si="12">IF((1+J23*$K$3+K23*$K$4+L23*$K$5+0.5*E23*F23*$K$4+0.5*E23*G23*$K$5)&lt;0.2,0.2,(1+J23*$K$3+K23*$K$4+L23*$K$5+0.5*E23*F23*$K$4+0.5*E23*G23*$K$5))</f>
        <v>2.4</v>
      </c>
      <c r="P23" s="8">
        <f t="shared" ref="P23:P26" si="13">I23*$E$5*O23</f>
        <v>5.1840000000000002</v>
      </c>
      <c r="Q23" s="8">
        <f t="shared" ref="Q23:Q26" si="14">N23+P23</f>
        <v>5.1840000000000002</v>
      </c>
      <c r="R23" s="9">
        <f t="shared" ref="R23:R26" si="15">(1+J23*$J$3+K23*$J$4+0.5*E23*F23*$J$4)</f>
        <v>2</v>
      </c>
      <c r="S23" s="6">
        <f t="shared" ref="S23:S26" si="16">$F$5*R23</f>
        <v>4</v>
      </c>
      <c r="T23" s="9">
        <f t="shared" ref="T23:T26" si="17">(1+J23*$L$3)</f>
        <v>1</v>
      </c>
      <c r="U23" s="6">
        <f t="shared" ref="U23:U26" si="18">I23*S23*T23</f>
        <v>48</v>
      </c>
      <c r="V23" s="10">
        <f t="shared" ref="V23:V26" si="19">60*U23</f>
        <v>2880</v>
      </c>
      <c r="W23" s="3">
        <f t="shared" ref="W23:W26" si="20">U23/Q23</f>
        <v>9.2592592592592595</v>
      </c>
      <c r="X23" s="3">
        <f t="shared" si="8"/>
        <v>0.108</v>
      </c>
      <c r="AB23" s="22"/>
      <c r="AC23" s="22"/>
      <c r="AE23" s="22"/>
    </row>
    <row r="24" spans="2:31" s="14" customFormat="1" x14ac:dyDescent="0.25">
      <c r="B24" s="22"/>
      <c r="C24" s="22"/>
      <c r="D24" s="18"/>
      <c r="E24" s="26">
        <v>0</v>
      </c>
      <c r="F24" s="26">
        <v>0</v>
      </c>
      <c r="G24" s="26">
        <v>0</v>
      </c>
      <c r="H24" s="26"/>
      <c r="I24" s="26">
        <v>12</v>
      </c>
      <c r="J24" s="27">
        <v>0</v>
      </c>
      <c r="K24" s="26">
        <v>0</v>
      </c>
      <c r="L24" s="26">
        <v>2</v>
      </c>
      <c r="M24" s="13"/>
      <c r="N24" s="8">
        <f t="shared" si="11"/>
        <v>0</v>
      </c>
      <c r="O24" s="9">
        <f t="shared" si="12"/>
        <v>0.2</v>
      </c>
      <c r="P24" s="8">
        <f t="shared" si="13"/>
        <v>0.43200000000000005</v>
      </c>
      <c r="Q24" s="8">
        <f t="shared" si="14"/>
        <v>0.43200000000000005</v>
      </c>
      <c r="R24" s="9">
        <f t="shared" si="15"/>
        <v>1</v>
      </c>
      <c r="S24" s="6">
        <f t="shared" si="16"/>
        <v>2</v>
      </c>
      <c r="T24" s="9">
        <f t="shared" si="17"/>
        <v>1</v>
      </c>
      <c r="U24" s="6">
        <f t="shared" si="18"/>
        <v>24</v>
      </c>
      <c r="V24" s="10">
        <f t="shared" si="19"/>
        <v>1440</v>
      </c>
      <c r="W24" s="3">
        <f t="shared" si="20"/>
        <v>55.55555555555555</v>
      </c>
      <c r="X24" s="3">
        <f t="shared" si="8"/>
        <v>1.8000000000000002E-2</v>
      </c>
      <c r="AB24" s="22"/>
      <c r="AC24" s="22"/>
      <c r="AE24" s="22"/>
    </row>
    <row r="25" spans="2:31" s="18" customFormat="1" x14ac:dyDescent="0.25">
      <c r="B25" s="22"/>
      <c r="C25" s="22"/>
      <c r="E25" s="26">
        <v>0</v>
      </c>
      <c r="F25" s="26">
        <v>0</v>
      </c>
      <c r="G25" s="26">
        <v>0</v>
      </c>
      <c r="H25" s="26"/>
      <c r="I25" s="26">
        <v>24</v>
      </c>
      <c r="J25" s="27">
        <v>0</v>
      </c>
      <c r="K25" s="26">
        <v>0</v>
      </c>
      <c r="L25" s="26">
        <v>2</v>
      </c>
      <c r="M25" s="17"/>
      <c r="N25" s="8">
        <f t="shared" si="11"/>
        <v>0</v>
      </c>
      <c r="O25" s="9">
        <f t="shared" si="12"/>
        <v>0.2</v>
      </c>
      <c r="P25" s="8">
        <f t="shared" si="13"/>
        <v>0.8640000000000001</v>
      </c>
      <c r="Q25" s="8">
        <f t="shared" si="14"/>
        <v>0.8640000000000001</v>
      </c>
      <c r="R25" s="9">
        <f t="shared" si="15"/>
        <v>1</v>
      </c>
      <c r="S25" s="6">
        <f t="shared" si="16"/>
        <v>2</v>
      </c>
      <c r="T25" s="9">
        <f t="shared" si="17"/>
        <v>1</v>
      </c>
      <c r="U25" s="6">
        <f t="shared" si="18"/>
        <v>48</v>
      </c>
      <c r="V25" s="10">
        <f t="shared" si="19"/>
        <v>2880</v>
      </c>
      <c r="W25" s="3">
        <f t="shared" si="20"/>
        <v>55.55555555555555</v>
      </c>
      <c r="X25" s="3">
        <f t="shared" si="8"/>
        <v>1.8000000000000002E-2</v>
      </c>
      <c r="AB25" s="22"/>
      <c r="AC25" s="22"/>
      <c r="AE25" s="22"/>
    </row>
    <row r="26" spans="2:31" s="20" customFormat="1" x14ac:dyDescent="0.25">
      <c r="B26" s="22"/>
      <c r="C26" s="22"/>
      <c r="E26" s="26">
        <v>0</v>
      </c>
      <c r="F26" s="26">
        <v>0</v>
      </c>
      <c r="G26" s="26">
        <v>0</v>
      </c>
      <c r="H26" s="26"/>
      <c r="I26" s="28">
        <v>28</v>
      </c>
      <c r="J26" s="27">
        <v>2</v>
      </c>
      <c r="K26" s="26">
        <v>0</v>
      </c>
      <c r="L26" s="26">
        <v>0</v>
      </c>
      <c r="M26" s="19"/>
      <c r="N26" s="8">
        <f t="shared" si="11"/>
        <v>0</v>
      </c>
      <c r="O26" s="9">
        <f t="shared" si="12"/>
        <v>2.6</v>
      </c>
      <c r="P26" s="8">
        <f t="shared" si="13"/>
        <v>13.104000000000001</v>
      </c>
      <c r="Q26" s="8">
        <f t="shared" si="14"/>
        <v>13.104000000000001</v>
      </c>
      <c r="R26" s="9">
        <f t="shared" si="15"/>
        <v>0.7</v>
      </c>
      <c r="S26" s="6">
        <f t="shared" si="16"/>
        <v>1.4</v>
      </c>
      <c r="T26" s="9">
        <f t="shared" si="17"/>
        <v>1.2</v>
      </c>
      <c r="U26" s="6">
        <f t="shared" si="18"/>
        <v>47.039999999999992</v>
      </c>
      <c r="V26" s="10">
        <f t="shared" si="19"/>
        <v>2822.3999999999996</v>
      </c>
      <c r="W26" s="3">
        <f t="shared" si="20"/>
        <v>3.589743589743589</v>
      </c>
      <c r="X26" s="3">
        <f t="shared" si="8"/>
        <v>0.27857142857142864</v>
      </c>
      <c r="AB26" s="22"/>
      <c r="AC26" s="22"/>
      <c r="AE26" s="22"/>
    </row>
    <row r="27" spans="2:31" x14ac:dyDescent="0.25">
      <c r="E27" s="26">
        <v>1</v>
      </c>
      <c r="F27" s="26">
        <v>2</v>
      </c>
      <c r="G27" s="26">
        <v>0</v>
      </c>
      <c r="H27" s="26"/>
      <c r="I27" s="26">
        <v>12</v>
      </c>
      <c r="J27" s="26">
        <v>2</v>
      </c>
      <c r="K27" s="26">
        <v>0</v>
      </c>
      <c r="L27" s="26">
        <v>0</v>
      </c>
      <c r="M27" s="5"/>
      <c r="N27" s="8">
        <f>E27*$G$5</f>
        <v>0.48</v>
      </c>
      <c r="O27" s="9">
        <f>IF((1+J27*$K$3+K27*$K$4+L27*$K$5+0.5*E27*F27*$K$4+0.5*E27*G27*$K$5)&lt;0.2,0.2,(1+J27*$K$3+K27*$K$4+L27*$K$5+0.5*E27*F27*$K$4+0.5*E27*G27*$K$5))</f>
        <v>3.3</v>
      </c>
      <c r="P27" s="8">
        <f>I27*$E$5*O27</f>
        <v>7.1280000000000001</v>
      </c>
      <c r="Q27" s="8">
        <f t="shared" si="2"/>
        <v>7.6080000000000005</v>
      </c>
      <c r="R27" s="9">
        <f>(1+J27*$J$3+K27*$J$4+0.5*E27*F27*$J$4)</f>
        <v>1.2</v>
      </c>
      <c r="S27" s="6">
        <f>$F$5*R27</f>
        <v>2.4</v>
      </c>
      <c r="T27" s="9">
        <f>(1+J27*$L$3)</f>
        <v>1.2</v>
      </c>
      <c r="U27" s="6">
        <f t="shared" si="9"/>
        <v>34.559999999999995</v>
      </c>
      <c r="V27" s="10">
        <f t="shared" si="10"/>
        <v>2073.6</v>
      </c>
      <c r="W27" s="3">
        <f t="shared" si="6"/>
        <v>4.5425867507886428</v>
      </c>
      <c r="X27" s="3">
        <f t="shared" si="8"/>
        <v>0.22013888888888891</v>
      </c>
    </row>
    <row r="28" spans="2:31" s="14" customFormat="1" x14ac:dyDescent="0.25">
      <c r="B28" s="22"/>
      <c r="C28" s="22"/>
      <c r="D28" s="18"/>
      <c r="E28" s="26">
        <v>1</v>
      </c>
      <c r="F28" s="26">
        <v>2</v>
      </c>
      <c r="G28" s="26">
        <v>0</v>
      </c>
      <c r="H28" s="26"/>
      <c r="I28" s="26">
        <v>12</v>
      </c>
      <c r="J28" s="26">
        <v>0</v>
      </c>
      <c r="K28" s="26">
        <v>2</v>
      </c>
      <c r="L28" s="26">
        <v>0</v>
      </c>
      <c r="M28" s="13"/>
      <c r="N28" s="8">
        <f>E28*$G$5</f>
        <v>0.48</v>
      </c>
      <c r="O28" s="9">
        <f>IF((1+J28*$K$3+K28*$K$4+L28*$K$5+0.5*E28*F28*$K$4+0.5*E28*G28*$K$5)&lt;0.2,0.2,(1+J28*$K$3+K28*$K$4+L28*$K$5+0.5*E28*F28*$K$4+0.5*E28*G28*$K$5))</f>
        <v>3.0999999999999996</v>
      </c>
      <c r="P28" s="8">
        <f>I28*$E$5*O28</f>
        <v>6.6959999999999997</v>
      </c>
      <c r="Q28" s="8">
        <f t="shared" si="2"/>
        <v>7.1760000000000002</v>
      </c>
      <c r="R28" s="9">
        <f>(1+J28*$J$3+K28*$J$4+0.5*E28*F28*$J$4)</f>
        <v>2.5</v>
      </c>
      <c r="S28" s="6">
        <f>$F$5*R28</f>
        <v>5</v>
      </c>
      <c r="T28" s="9">
        <f>(1+J28*$L$3)</f>
        <v>1</v>
      </c>
      <c r="U28" s="6">
        <f t="shared" si="9"/>
        <v>60</v>
      </c>
      <c r="V28" s="10">
        <f t="shared" si="10"/>
        <v>3600</v>
      </c>
      <c r="W28" s="3">
        <f t="shared" si="6"/>
        <v>8.3612040133779271</v>
      </c>
      <c r="X28" s="3">
        <f t="shared" si="8"/>
        <v>0.11959999999999998</v>
      </c>
      <c r="AB28" s="22"/>
      <c r="AC28" s="22"/>
      <c r="AE28" s="22"/>
    </row>
    <row r="29" spans="2:31" s="14" customFormat="1" x14ac:dyDescent="0.25">
      <c r="B29" s="22"/>
      <c r="C29" s="22"/>
      <c r="D29" s="18"/>
      <c r="E29" s="26">
        <v>1</v>
      </c>
      <c r="F29" s="26">
        <v>2</v>
      </c>
      <c r="G29" s="26">
        <v>0</v>
      </c>
      <c r="H29" s="26"/>
      <c r="I29" s="26">
        <v>12</v>
      </c>
      <c r="J29" s="26">
        <v>0</v>
      </c>
      <c r="K29" s="26">
        <v>0</v>
      </c>
      <c r="L29" s="26">
        <v>2</v>
      </c>
      <c r="M29" s="13"/>
      <c r="N29" s="8">
        <f t="shared" ref="N29" si="21">E29*$G$5</f>
        <v>0.48</v>
      </c>
      <c r="O29" s="9">
        <f t="shared" ref="O29" si="22">IF((1+J29*$K$3+K29*$K$4+L29*$K$5+0.5*E29*F29*$K$4+0.5*E29*G29*$K$5)&lt;0.2,0.2,(1+J29*$K$3+K29*$K$4+L29*$K$5+0.5*E29*F29*$K$4+0.5*E29*G29*$K$5))</f>
        <v>0.7</v>
      </c>
      <c r="P29" s="8">
        <f t="shared" ref="P29" si="23">I29*$E$5*O29</f>
        <v>1.512</v>
      </c>
      <c r="Q29" s="8">
        <f t="shared" ref="Q29" si="24">N29+P29</f>
        <v>1.992</v>
      </c>
      <c r="R29" s="9">
        <f t="shared" ref="R29" si="25">(1+J29*$J$3+K29*$J$4+0.5*E29*F29*$J$4)</f>
        <v>1.5</v>
      </c>
      <c r="S29" s="6">
        <f t="shared" ref="S29" si="26">$F$5*R29</f>
        <v>3</v>
      </c>
      <c r="T29" s="9">
        <f t="shared" ref="T29" si="27">(1+J29*$L$3)</f>
        <v>1</v>
      </c>
      <c r="U29" s="6">
        <f t="shared" ref="U29" si="28">I29*S29*T29</f>
        <v>36</v>
      </c>
      <c r="V29" s="10">
        <f t="shared" ref="V29" si="29">60*U29</f>
        <v>2160</v>
      </c>
      <c r="W29" s="3">
        <f t="shared" ref="W29" si="30">U29/Q29</f>
        <v>18.072289156626507</v>
      </c>
      <c r="X29" s="3">
        <f t="shared" si="8"/>
        <v>5.5333333333333332E-2</v>
      </c>
      <c r="AB29" s="22"/>
      <c r="AC29" s="22"/>
      <c r="AE29" s="22"/>
    </row>
    <row r="30" spans="2:31" s="14" customFormat="1" x14ac:dyDescent="0.25">
      <c r="B30" s="22"/>
      <c r="C30" s="22"/>
      <c r="D30" s="18"/>
      <c r="E30" s="26">
        <v>1</v>
      </c>
      <c r="F30" s="26">
        <v>0</v>
      </c>
      <c r="G30" s="26">
        <v>2</v>
      </c>
      <c r="H30" s="26"/>
      <c r="I30" s="26">
        <v>12</v>
      </c>
      <c r="J30" s="26">
        <v>2</v>
      </c>
      <c r="K30" s="26">
        <v>0</v>
      </c>
      <c r="L30" s="26">
        <v>0</v>
      </c>
      <c r="M30" s="13"/>
      <c r="N30" s="8">
        <f t="shared" ref="N30" si="31">E30*$G$5</f>
        <v>0.48</v>
      </c>
      <c r="O30" s="9">
        <f t="shared" ref="O30" si="32">IF((1+J30*$K$3+K30*$K$4+L30*$K$5+0.5*E30*F30*$K$4+0.5*E30*G30*$K$5)&lt;0.2,0.2,(1+J30*$K$3+K30*$K$4+L30*$K$5+0.5*E30*F30*$K$4+0.5*E30*G30*$K$5))</f>
        <v>2.1</v>
      </c>
      <c r="P30" s="8">
        <f t="shared" ref="P30" si="33">I30*$E$5*O30</f>
        <v>4.5360000000000005</v>
      </c>
      <c r="Q30" s="8">
        <f t="shared" ref="Q30" si="34">N30+P30</f>
        <v>5.016</v>
      </c>
      <c r="R30" s="9">
        <f t="shared" ref="R30" si="35">(1+J30*$J$3+K30*$J$4+0.5*E30*F30*$J$4)</f>
        <v>0.7</v>
      </c>
      <c r="S30" s="6">
        <f t="shared" ref="S30" si="36">$F$5*R30</f>
        <v>1.4</v>
      </c>
      <c r="T30" s="9">
        <f t="shared" ref="T30" si="37">(1+J30*$L$3)</f>
        <v>1.2</v>
      </c>
      <c r="U30" s="6">
        <f t="shared" ref="U30" si="38">I30*S30*T30</f>
        <v>20.159999999999997</v>
      </c>
      <c r="V30" s="10">
        <f t="shared" ref="V30" si="39">60*U30</f>
        <v>1209.5999999999999</v>
      </c>
      <c r="W30" s="3">
        <f t="shared" ref="W30" si="40">U30/Q30</f>
        <v>4.0191387559808609</v>
      </c>
      <c r="X30" s="3">
        <f t="shared" si="8"/>
        <v>0.24880952380952384</v>
      </c>
      <c r="AB30" s="22"/>
      <c r="AC30" s="22"/>
      <c r="AE30" s="22"/>
    </row>
    <row r="31" spans="2:31" s="14" customFormat="1" x14ac:dyDescent="0.25">
      <c r="B31" s="22"/>
      <c r="C31" s="22"/>
      <c r="D31" s="18"/>
      <c r="E31" s="26">
        <v>1</v>
      </c>
      <c r="F31" s="26">
        <v>0</v>
      </c>
      <c r="G31" s="26">
        <v>2</v>
      </c>
      <c r="H31" s="26"/>
      <c r="I31" s="26">
        <v>12</v>
      </c>
      <c r="J31" s="26">
        <v>0</v>
      </c>
      <c r="K31" s="26">
        <v>2</v>
      </c>
      <c r="L31" s="26">
        <v>0</v>
      </c>
      <c r="M31" s="13"/>
      <c r="N31" s="8">
        <f t="shared" ref="N31:N32" si="41">E31*$G$5</f>
        <v>0.48</v>
      </c>
      <c r="O31" s="9">
        <f t="shared" ref="O31:O32" si="42">IF((1+J31*$K$3+K31*$K$4+L31*$K$5+0.5*E31*F31*$K$4+0.5*E31*G31*$K$5)&lt;0.2,0.2,(1+J31*$K$3+K31*$K$4+L31*$K$5+0.5*E31*F31*$K$4+0.5*E31*G31*$K$5))</f>
        <v>1.9</v>
      </c>
      <c r="P31" s="8">
        <f t="shared" ref="P31:P32" si="43">I31*$E$5*O31</f>
        <v>4.1040000000000001</v>
      </c>
      <c r="Q31" s="8">
        <f t="shared" ref="Q31:Q32" si="44">N31+P31</f>
        <v>4.5839999999999996</v>
      </c>
      <c r="R31" s="9">
        <f t="shared" ref="R31:R32" si="45">(1+J31*$J$3+K31*$J$4+0.5*E31*F31*$J$4)</f>
        <v>2</v>
      </c>
      <c r="S31" s="6">
        <f t="shared" ref="S31:S32" si="46">$F$5*R31</f>
        <v>4</v>
      </c>
      <c r="T31" s="9">
        <f t="shared" ref="T31:T32" si="47">(1+J31*$L$3)</f>
        <v>1</v>
      </c>
      <c r="U31" s="6">
        <f t="shared" ref="U31:U32" si="48">I31*S31*T31</f>
        <v>48</v>
      </c>
      <c r="V31" s="10">
        <f t="shared" ref="V31:V32" si="49">60*U31</f>
        <v>2880</v>
      </c>
      <c r="W31" s="3">
        <f t="shared" ref="W31:W32" si="50">U31/Q31</f>
        <v>10.471204188481677</v>
      </c>
      <c r="X31" s="3">
        <f>1/W31</f>
        <v>9.5499999999999988E-2</v>
      </c>
      <c r="AB31" s="22"/>
      <c r="AC31" s="22"/>
      <c r="AE31" s="22"/>
    </row>
    <row r="32" spans="2:31" s="14" customFormat="1" x14ac:dyDescent="0.25">
      <c r="B32" s="22"/>
      <c r="C32" s="22"/>
      <c r="D32" s="18"/>
      <c r="E32" s="26">
        <v>1</v>
      </c>
      <c r="F32" s="26">
        <v>0</v>
      </c>
      <c r="G32" s="26">
        <v>2</v>
      </c>
      <c r="H32" s="26"/>
      <c r="I32" s="26">
        <v>12</v>
      </c>
      <c r="J32" s="26">
        <v>0</v>
      </c>
      <c r="K32" s="26">
        <v>0</v>
      </c>
      <c r="L32" s="26">
        <v>2</v>
      </c>
      <c r="M32" s="13"/>
      <c r="N32" s="8">
        <f t="shared" si="41"/>
        <v>0.48</v>
      </c>
      <c r="O32" s="9">
        <f t="shared" si="42"/>
        <v>0.2</v>
      </c>
      <c r="P32" s="8">
        <f t="shared" si="43"/>
        <v>0.43200000000000005</v>
      </c>
      <c r="Q32" s="8">
        <f t="shared" si="44"/>
        <v>0.91200000000000003</v>
      </c>
      <c r="R32" s="9">
        <f t="shared" si="45"/>
        <v>1</v>
      </c>
      <c r="S32" s="6">
        <f t="shared" si="46"/>
        <v>2</v>
      </c>
      <c r="T32" s="9">
        <f t="shared" si="47"/>
        <v>1</v>
      </c>
      <c r="U32" s="6">
        <f t="shared" si="48"/>
        <v>24</v>
      </c>
      <c r="V32" s="10">
        <f t="shared" si="49"/>
        <v>1440</v>
      </c>
      <c r="W32" s="3">
        <f t="shared" si="50"/>
        <v>26.315789473684209</v>
      </c>
      <c r="X32" s="3">
        <f t="shared" si="8"/>
        <v>3.7999999999999999E-2</v>
      </c>
      <c r="AB32" s="22"/>
      <c r="AC32" s="22"/>
      <c r="AE32" s="22"/>
    </row>
    <row r="33" spans="2:38" x14ac:dyDescent="0.25">
      <c r="E33" s="26">
        <v>12</v>
      </c>
      <c r="F33" s="26">
        <v>2</v>
      </c>
      <c r="G33" s="26">
        <v>0</v>
      </c>
      <c r="H33" s="26"/>
      <c r="I33" s="26">
        <v>1</v>
      </c>
      <c r="J33" s="26">
        <v>2</v>
      </c>
      <c r="K33" s="26">
        <v>0</v>
      </c>
      <c r="L33" s="26">
        <v>0</v>
      </c>
      <c r="M33" s="5"/>
      <c r="N33" s="8">
        <f t="shared" ref="N33:N38" si="51">E33*$G$5</f>
        <v>5.76</v>
      </c>
      <c r="O33" s="9">
        <f t="shared" ref="O33:O38" si="52">IF((1+J33*$K$3+K33*$K$4+L33*$K$5+0.5*E33*F33*$K$4+0.5*E33*G33*$K$5)&lt;0.2,0.2,(1+J33*$K$3+K33*$K$4+L33*$K$5+0.5*E33*F33*$K$4+0.5*E33*G33*$K$5))</f>
        <v>10.999999999999998</v>
      </c>
      <c r="P33" s="8">
        <f t="shared" ref="P33:P38" si="53">I33*$E$5*O33</f>
        <v>1.9799999999999995</v>
      </c>
      <c r="Q33" s="8">
        <f t="shared" si="2"/>
        <v>7.7399999999999993</v>
      </c>
      <c r="R33" s="9">
        <f t="shared" ref="R33:R38" si="54">(1+J33*$J$3+K33*$J$4+0.5*E33*F33*$J$4)</f>
        <v>6.7</v>
      </c>
      <c r="S33" s="6">
        <f t="shared" ref="S33:S38" si="55">$F$5*R33</f>
        <v>13.4</v>
      </c>
      <c r="T33" s="9">
        <f t="shared" ref="T33:T38" si="56">(1+J33*$L$3)</f>
        <v>1.2</v>
      </c>
      <c r="U33" s="6">
        <f t="shared" si="9"/>
        <v>16.079999999999998</v>
      </c>
      <c r="V33" s="10">
        <f t="shared" si="10"/>
        <v>964.8</v>
      </c>
      <c r="W33" s="3">
        <f t="shared" si="6"/>
        <v>2.0775193798449614</v>
      </c>
      <c r="X33" s="3">
        <f t="shared" si="8"/>
        <v>0.4813432835820895</v>
      </c>
    </row>
    <row r="34" spans="2:38" s="22" customFormat="1" x14ac:dyDescent="0.25">
      <c r="E34" s="26">
        <v>12</v>
      </c>
      <c r="F34" s="26">
        <v>2</v>
      </c>
      <c r="G34" s="26">
        <v>0</v>
      </c>
      <c r="H34" s="26"/>
      <c r="I34" s="26">
        <v>1</v>
      </c>
      <c r="J34" s="26">
        <v>0</v>
      </c>
      <c r="K34" s="26">
        <v>2</v>
      </c>
      <c r="L34" s="26">
        <v>0</v>
      </c>
      <c r="M34" s="21"/>
      <c r="N34" s="8">
        <f t="shared" si="51"/>
        <v>5.76</v>
      </c>
      <c r="O34" s="9">
        <f t="shared" si="52"/>
        <v>10.799999999999999</v>
      </c>
      <c r="P34" s="8">
        <f t="shared" si="53"/>
        <v>1.9439999999999997</v>
      </c>
      <c r="Q34" s="8">
        <f t="shared" si="2"/>
        <v>7.7039999999999997</v>
      </c>
      <c r="R34" s="9">
        <f t="shared" si="54"/>
        <v>8</v>
      </c>
      <c r="S34" s="6">
        <f t="shared" si="55"/>
        <v>16</v>
      </c>
      <c r="T34" s="9">
        <f t="shared" si="56"/>
        <v>1</v>
      </c>
      <c r="U34" s="6">
        <f t="shared" si="9"/>
        <v>16</v>
      </c>
      <c r="V34" s="10">
        <f t="shared" si="10"/>
        <v>960</v>
      </c>
      <c r="W34" s="3">
        <f t="shared" si="6"/>
        <v>2.0768431983385254</v>
      </c>
      <c r="X34" s="3">
        <f t="shared" si="8"/>
        <v>0.48150000000000004</v>
      </c>
    </row>
    <row r="35" spans="2:38" s="22" customFormat="1" x14ac:dyDescent="0.25">
      <c r="E35" s="26">
        <v>12</v>
      </c>
      <c r="F35" s="26">
        <v>2</v>
      </c>
      <c r="G35" s="26">
        <v>0</v>
      </c>
      <c r="H35" s="26"/>
      <c r="I35" s="26">
        <v>1</v>
      </c>
      <c r="J35" s="26">
        <v>0</v>
      </c>
      <c r="K35" s="26">
        <v>0</v>
      </c>
      <c r="L35" s="26">
        <v>2</v>
      </c>
      <c r="M35" s="21"/>
      <c r="N35" s="8">
        <f t="shared" si="51"/>
        <v>5.76</v>
      </c>
      <c r="O35" s="9">
        <f t="shared" si="52"/>
        <v>8.3999999999999986</v>
      </c>
      <c r="P35" s="8">
        <f t="shared" si="53"/>
        <v>1.5119999999999998</v>
      </c>
      <c r="Q35" s="8">
        <f t="shared" si="2"/>
        <v>7.2719999999999994</v>
      </c>
      <c r="R35" s="9">
        <f t="shared" si="54"/>
        <v>7</v>
      </c>
      <c r="S35" s="6">
        <f t="shared" si="55"/>
        <v>14</v>
      </c>
      <c r="T35" s="9">
        <f t="shared" si="56"/>
        <v>1</v>
      </c>
      <c r="U35" s="6">
        <f t="shared" si="9"/>
        <v>14</v>
      </c>
      <c r="V35" s="10">
        <f t="shared" si="10"/>
        <v>840</v>
      </c>
      <c r="W35" s="3">
        <f t="shared" si="6"/>
        <v>1.9251925192519255</v>
      </c>
      <c r="X35" s="3">
        <f t="shared" si="8"/>
        <v>0.51942857142857135</v>
      </c>
    </row>
    <row r="36" spans="2:38" s="22" customFormat="1" x14ac:dyDescent="0.25">
      <c r="E36" s="26">
        <v>12</v>
      </c>
      <c r="F36" s="26">
        <v>0</v>
      </c>
      <c r="G36" s="26">
        <v>2</v>
      </c>
      <c r="H36" s="26"/>
      <c r="I36" s="26">
        <v>1</v>
      </c>
      <c r="J36" s="26">
        <v>2</v>
      </c>
      <c r="K36" s="26">
        <v>0</v>
      </c>
      <c r="L36" s="26">
        <v>0</v>
      </c>
      <c r="M36" s="21"/>
      <c r="N36" s="8">
        <f t="shared" si="51"/>
        <v>5.76</v>
      </c>
      <c r="O36" s="9">
        <f t="shared" si="52"/>
        <v>0.2</v>
      </c>
      <c r="P36" s="8">
        <f t="shared" si="53"/>
        <v>3.5999999999999997E-2</v>
      </c>
      <c r="Q36" s="8">
        <f t="shared" si="2"/>
        <v>5.7959999999999994</v>
      </c>
      <c r="R36" s="9">
        <f t="shared" si="54"/>
        <v>0.7</v>
      </c>
      <c r="S36" s="6">
        <f t="shared" si="55"/>
        <v>1.4</v>
      </c>
      <c r="T36" s="9">
        <f t="shared" si="56"/>
        <v>1.2</v>
      </c>
      <c r="U36" s="6">
        <f t="shared" si="9"/>
        <v>1.68</v>
      </c>
      <c r="V36" s="10">
        <f t="shared" si="10"/>
        <v>100.8</v>
      </c>
      <c r="W36" s="3">
        <f t="shared" si="6"/>
        <v>0.28985507246376813</v>
      </c>
      <c r="X36" s="3">
        <f t="shared" si="8"/>
        <v>3.4499999999999997</v>
      </c>
    </row>
    <row r="37" spans="2:38" s="22" customFormat="1" x14ac:dyDescent="0.25">
      <c r="E37" s="26">
        <v>12</v>
      </c>
      <c r="F37" s="26">
        <v>0</v>
      </c>
      <c r="G37" s="26">
        <v>2</v>
      </c>
      <c r="H37" s="26"/>
      <c r="I37" s="26">
        <v>1</v>
      </c>
      <c r="J37" s="26">
        <v>0</v>
      </c>
      <c r="K37" s="26">
        <v>2</v>
      </c>
      <c r="L37" s="26">
        <v>0</v>
      </c>
      <c r="M37" s="21"/>
      <c r="N37" s="8">
        <f t="shared" si="51"/>
        <v>5.76</v>
      </c>
      <c r="O37" s="9">
        <f t="shared" si="52"/>
        <v>0.2</v>
      </c>
      <c r="P37" s="8">
        <f t="shared" si="53"/>
        <v>3.5999999999999997E-2</v>
      </c>
      <c r="Q37" s="8">
        <f t="shared" si="2"/>
        <v>5.7959999999999994</v>
      </c>
      <c r="R37" s="9">
        <f t="shared" si="54"/>
        <v>2</v>
      </c>
      <c r="S37" s="6">
        <f t="shared" si="55"/>
        <v>4</v>
      </c>
      <c r="T37" s="9">
        <f t="shared" si="56"/>
        <v>1</v>
      </c>
      <c r="U37" s="6">
        <f t="shared" si="9"/>
        <v>4</v>
      </c>
      <c r="V37" s="10">
        <f t="shared" si="10"/>
        <v>240</v>
      </c>
      <c r="W37" s="3">
        <f t="shared" si="6"/>
        <v>0.69013112491373363</v>
      </c>
      <c r="X37" s="3">
        <f t="shared" si="8"/>
        <v>1.4490000000000001</v>
      </c>
    </row>
    <row r="38" spans="2:38" x14ac:dyDescent="0.25">
      <c r="E38" s="26">
        <v>12</v>
      </c>
      <c r="F38" s="26">
        <v>0</v>
      </c>
      <c r="G38" s="26">
        <v>2</v>
      </c>
      <c r="H38" s="26"/>
      <c r="I38" s="26">
        <v>1</v>
      </c>
      <c r="J38" s="26">
        <v>0</v>
      </c>
      <c r="K38" s="26">
        <v>0</v>
      </c>
      <c r="L38" s="26">
        <v>2</v>
      </c>
      <c r="M38" s="5"/>
      <c r="N38" s="8">
        <f t="shared" si="51"/>
        <v>5.76</v>
      </c>
      <c r="O38" s="9">
        <f t="shared" si="52"/>
        <v>0.2</v>
      </c>
      <c r="P38" s="8">
        <f t="shared" si="53"/>
        <v>3.5999999999999997E-2</v>
      </c>
      <c r="Q38" s="8">
        <f t="shared" si="2"/>
        <v>5.7959999999999994</v>
      </c>
      <c r="R38" s="9">
        <f t="shared" si="54"/>
        <v>1</v>
      </c>
      <c r="S38" s="6">
        <f t="shared" si="55"/>
        <v>2</v>
      </c>
      <c r="T38" s="9">
        <f t="shared" si="56"/>
        <v>1</v>
      </c>
      <c r="U38" s="6">
        <f t="shared" si="9"/>
        <v>2</v>
      </c>
      <c r="V38" s="10">
        <f t="shared" si="10"/>
        <v>120</v>
      </c>
      <c r="W38" s="3">
        <f t="shared" si="6"/>
        <v>0.34506556245686681</v>
      </c>
      <c r="X38" s="3">
        <f t="shared" si="8"/>
        <v>2.8980000000000001</v>
      </c>
    </row>
    <row r="39" spans="2:38" s="22" customFormat="1" x14ac:dyDescent="0.25">
      <c r="E39" s="26"/>
      <c r="F39" s="26"/>
      <c r="G39" s="26"/>
      <c r="H39" s="26"/>
      <c r="I39" s="26"/>
      <c r="J39" s="26"/>
      <c r="K39" s="26"/>
      <c r="L39" s="26"/>
      <c r="M39" s="21"/>
      <c r="N39" s="8"/>
      <c r="O39" s="9"/>
      <c r="P39" s="8"/>
      <c r="Q39" s="8"/>
      <c r="R39" s="9"/>
      <c r="S39" s="6"/>
      <c r="T39" s="9"/>
      <c r="U39" s="6"/>
      <c r="V39" s="10"/>
      <c r="W39" s="3"/>
      <c r="X39" s="3"/>
    </row>
    <row r="40" spans="2:38" x14ac:dyDescent="0.25">
      <c r="E40" s="5"/>
      <c r="F40" s="5"/>
      <c r="G40" s="5"/>
      <c r="H40" s="5"/>
      <c r="I40" s="5"/>
      <c r="J40" s="5"/>
      <c r="K40" s="5"/>
      <c r="L40" s="5"/>
      <c r="M40" s="5"/>
      <c r="N40" s="5"/>
      <c r="O40" s="8"/>
      <c r="P40" s="9"/>
      <c r="Q40" s="8"/>
      <c r="R40" s="9"/>
      <c r="S40" s="6"/>
      <c r="T40" s="9"/>
      <c r="U40" s="6"/>
      <c r="V40" s="10"/>
      <c r="W40" s="3"/>
      <c r="X40" s="3"/>
    </row>
    <row r="41" spans="2:38" x14ac:dyDescent="0.25">
      <c r="E41" s="50" t="s">
        <v>18</v>
      </c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3"/>
    </row>
    <row r="42" spans="2:38" x14ac:dyDescent="0.25"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50"/>
      <c r="X42" s="3"/>
    </row>
    <row r="43" spans="2:38" s="22" customFormat="1" x14ac:dyDescent="0.25"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8"/>
      <c r="P43" s="9"/>
      <c r="Q43" s="8"/>
      <c r="R43" s="9"/>
      <c r="S43" s="6"/>
      <c r="T43" s="9"/>
      <c r="U43" s="6"/>
      <c r="V43" s="10">
        <f>MAX(V46:V154)</f>
        <v>47040</v>
      </c>
      <c r="W43" s="3"/>
      <c r="X43" s="3"/>
      <c r="Z43" s="12">
        <f>MAX(Z46:Z154)</f>
        <v>49.942307692307693</v>
      </c>
      <c r="AA43" s="12">
        <f>MAX(AA46:AA154)</f>
        <v>1</v>
      </c>
      <c r="AB43" s="12"/>
      <c r="AC43" s="12"/>
      <c r="AD43" s="12">
        <f>MAX(AD46:AD154)</f>
        <v>1</v>
      </c>
      <c r="AE43" s="12"/>
      <c r="AF43" s="12">
        <f>MAX(AF46:AF154)</f>
        <v>1</v>
      </c>
      <c r="AG43" s="12"/>
      <c r="AH43" s="12"/>
      <c r="AI43" s="12">
        <f>MAX(AI46:AI154)</f>
        <v>1</v>
      </c>
      <c r="AJ43" s="12"/>
      <c r="AK43" s="12">
        <f>MAX(AK46:AK154)</f>
        <v>0.63702623906705536</v>
      </c>
    </row>
    <row r="44" spans="2:38" s="22" customFormat="1" ht="25.5" x14ac:dyDescent="0.25">
      <c r="E44" s="46" t="s">
        <v>8</v>
      </c>
      <c r="F44" s="46"/>
      <c r="G44" s="46"/>
      <c r="H44" s="21"/>
      <c r="I44" s="48" t="s">
        <v>11</v>
      </c>
      <c r="J44" s="48"/>
      <c r="K44" s="48"/>
      <c r="L44" s="48"/>
      <c r="M44" s="7"/>
      <c r="N44" s="30" t="s">
        <v>23</v>
      </c>
      <c r="O44" s="49" t="s">
        <v>24</v>
      </c>
      <c r="P44" s="48"/>
      <c r="Q44" s="30" t="s">
        <v>25</v>
      </c>
      <c r="R44" s="49" t="s">
        <v>26</v>
      </c>
      <c r="S44" s="48"/>
      <c r="T44" s="48" t="s">
        <v>15</v>
      </c>
      <c r="U44" s="48"/>
      <c r="V44" s="48"/>
      <c r="W44" s="22" t="s">
        <v>12</v>
      </c>
      <c r="X44" s="29" t="s">
        <v>21</v>
      </c>
      <c r="Z44" s="51" t="s">
        <v>31</v>
      </c>
      <c r="AA44" s="51"/>
      <c r="AB44" s="51"/>
      <c r="AC44" s="51"/>
      <c r="AD44" s="51"/>
      <c r="AE44" s="51"/>
      <c r="AF44" s="51"/>
    </row>
    <row r="45" spans="2:38" s="22" customFormat="1" ht="15" customHeight="1" x14ac:dyDescent="0.25">
      <c r="B45" s="29" t="s">
        <v>28</v>
      </c>
      <c r="C45" s="29" t="s">
        <v>29</v>
      </c>
      <c r="D45" s="29" t="s">
        <v>30</v>
      </c>
      <c r="E45" s="21" t="s">
        <v>9</v>
      </c>
      <c r="F45" s="21" t="s">
        <v>6</v>
      </c>
      <c r="G45" s="21" t="s">
        <v>7</v>
      </c>
      <c r="H45" s="21"/>
      <c r="I45" s="21" t="s">
        <v>9</v>
      </c>
      <c r="J45" s="22" t="s">
        <v>5</v>
      </c>
      <c r="K45" s="21" t="s">
        <v>6</v>
      </c>
      <c r="L45" s="21" t="s">
        <v>7</v>
      </c>
      <c r="M45" s="21"/>
      <c r="N45" s="22" t="s">
        <v>4</v>
      </c>
      <c r="O45" s="22" t="s">
        <v>14</v>
      </c>
      <c r="P45" s="22" t="s">
        <v>4</v>
      </c>
      <c r="Q45" s="22" t="s">
        <v>4</v>
      </c>
      <c r="R45" s="22" t="s">
        <v>14</v>
      </c>
      <c r="S45" s="22" t="s">
        <v>16</v>
      </c>
      <c r="T45" s="22" t="s">
        <v>14</v>
      </c>
      <c r="U45" s="22" t="s">
        <v>16</v>
      </c>
      <c r="V45" s="22" t="s">
        <v>17</v>
      </c>
      <c r="W45" s="22" t="s">
        <v>13</v>
      </c>
      <c r="X45" s="29" t="s">
        <v>22</v>
      </c>
      <c r="Z45" s="29" t="s">
        <v>30</v>
      </c>
      <c r="AA45" s="33" t="s">
        <v>32</v>
      </c>
      <c r="AB45" s="33"/>
      <c r="AC45" s="52" t="s">
        <v>33</v>
      </c>
      <c r="AD45" s="52"/>
      <c r="AE45" s="33"/>
      <c r="AF45" s="29" t="s">
        <v>12</v>
      </c>
      <c r="AH45" s="51" t="s">
        <v>35</v>
      </c>
      <c r="AI45" s="51"/>
      <c r="AL45" s="29" t="s">
        <v>37</v>
      </c>
    </row>
    <row r="46" spans="2:38" s="22" customFormat="1" x14ac:dyDescent="0.25">
      <c r="B46" s="22">
        <v>7</v>
      </c>
      <c r="C46" s="22">
        <f>3*I46</f>
        <v>936</v>
      </c>
      <c r="D46" s="29">
        <f t="shared" ref="D46:D47" si="57">B46*C46</f>
        <v>6552</v>
      </c>
      <c r="E46" s="21">
        <v>0</v>
      </c>
      <c r="F46" s="21">
        <v>0</v>
      </c>
      <c r="G46" s="21">
        <v>0</v>
      </c>
      <c r="H46" s="21"/>
      <c r="I46" s="21">
        <v>312</v>
      </c>
      <c r="J46" s="21">
        <v>0</v>
      </c>
      <c r="K46" s="21">
        <v>0</v>
      </c>
      <c r="L46" s="21">
        <v>0</v>
      </c>
      <c r="M46" s="21"/>
      <c r="N46" s="8">
        <f>E46*$G$5</f>
        <v>0</v>
      </c>
      <c r="O46" s="9">
        <f>IF((1+J46*$K$3+K46*$K$4+L46*$K$5+0.5*E46*F46*$K$4+0.5*E46*G46*$K$5)&lt;0.2,0.2,(1+J46*$K$3+K46*$K$4+L46*$K$5+0.5*E46*F46*$K$4+0.5*E46*G46*$K$5))</f>
        <v>1</v>
      </c>
      <c r="P46" s="8">
        <f>I46*$E$5*O46</f>
        <v>56.16</v>
      </c>
      <c r="Q46" s="8">
        <f t="shared" ref="Q46" si="58">N46+P46</f>
        <v>56.16</v>
      </c>
      <c r="R46" s="9">
        <f>(1+J46*$J$3+K46*$J$4+0.5*E46*F46*$J$4)</f>
        <v>1</v>
      </c>
      <c r="S46" s="6">
        <f>$F$5*R46</f>
        <v>2</v>
      </c>
      <c r="T46" s="9">
        <f>(1+J46*$L$3)</f>
        <v>1</v>
      </c>
      <c r="U46" s="6">
        <f>I46*S46*T46</f>
        <v>624</v>
      </c>
      <c r="V46" s="10">
        <f t="shared" ref="V46" si="59">60*U46</f>
        <v>37440</v>
      </c>
      <c r="W46" s="3">
        <f>U46/Q46</f>
        <v>11.111111111111112</v>
      </c>
      <c r="X46" s="3">
        <f t="shared" ref="X46" si="60">1/W46</f>
        <v>8.9999999999999983E-2</v>
      </c>
      <c r="Z46" s="12">
        <f>D46/MIN(D$46:D$154)</f>
        <v>42</v>
      </c>
      <c r="AA46" s="12">
        <f>V46/MAX(V$46:V$154)</f>
        <v>0.79591836734693877</v>
      </c>
      <c r="AB46" s="12"/>
      <c r="AC46" s="2">
        <f>U46/D46</f>
        <v>9.5238095238095233E-2</v>
      </c>
      <c r="AD46" s="12">
        <f>AC46/MAX(AC$46:AC$154)</f>
        <v>0.27405247813411077</v>
      </c>
      <c r="AE46" s="12"/>
      <c r="AF46" s="12">
        <f>W46/MAX(W$46:W$154)</f>
        <v>0.2</v>
      </c>
      <c r="AH46" s="2">
        <f>Q46/D46</f>
        <v>8.5714285714285701E-3</v>
      </c>
      <c r="AI46" s="12">
        <f>AH46/MAX(AH$46:AH$154)</f>
        <v>0.14632486388384755</v>
      </c>
      <c r="AK46" s="12">
        <f>AVERAGE(AD46:AF46)</f>
        <v>0.23702623906705539</v>
      </c>
    </row>
    <row r="47" spans="2:38" s="22" customFormat="1" x14ac:dyDescent="0.25">
      <c r="B47" s="22">
        <v>7</v>
      </c>
      <c r="C47" s="22">
        <f t="shared" ref="C47:C48" si="61">3*I47</f>
        <v>1113</v>
      </c>
      <c r="D47" s="29">
        <f t="shared" si="57"/>
        <v>7791</v>
      </c>
      <c r="E47" s="21">
        <v>0</v>
      </c>
      <c r="F47" s="21">
        <v>0</v>
      </c>
      <c r="G47" s="21">
        <v>0</v>
      </c>
      <c r="H47" s="21"/>
      <c r="I47" s="21">
        <v>371</v>
      </c>
      <c r="J47" s="21">
        <v>2</v>
      </c>
      <c r="K47" s="21">
        <v>0</v>
      </c>
      <c r="L47" s="21">
        <v>0</v>
      </c>
      <c r="M47" s="21"/>
      <c r="N47" s="8">
        <f t="shared" ref="N47:N48" si="62">E47*$G$5</f>
        <v>0</v>
      </c>
      <c r="O47" s="9">
        <f t="shared" ref="O47:O48" si="63">IF((1+J47*$K$3+K47*$K$4+L47*$K$5+0.5*E47*F47*$K$4+0.5*E47*G47*$K$5)&lt;0.2,0.2,(1+J47*$K$3+K47*$K$4+L47*$K$5+0.5*E47*F47*$K$4+0.5*E47*G47*$K$5))</f>
        <v>2.6</v>
      </c>
      <c r="P47" s="8">
        <f t="shared" ref="P47:P48" si="64">I47*$E$5*O47</f>
        <v>173.62800000000001</v>
      </c>
      <c r="Q47" s="8">
        <f t="shared" ref="Q47:Q48" si="65">N47+P47</f>
        <v>173.62800000000001</v>
      </c>
      <c r="R47" s="9">
        <f t="shared" ref="R47:R48" si="66">(1+J47*$J$3+K47*$J$4+0.5*E47*F47*$J$4)</f>
        <v>0.7</v>
      </c>
      <c r="S47" s="6">
        <f t="shared" ref="S47:S48" si="67">$F$5*R47</f>
        <v>1.4</v>
      </c>
      <c r="T47" s="9">
        <f t="shared" ref="T47:T48" si="68">(1+J47*$L$3)</f>
        <v>1.2</v>
      </c>
      <c r="U47" s="6">
        <f t="shared" ref="U47:U48" si="69">I47*S47*T47</f>
        <v>623.28</v>
      </c>
      <c r="V47" s="10">
        <f t="shared" ref="V47:V48" si="70">60*U47</f>
        <v>37396.799999999996</v>
      </c>
      <c r="W47" s="3">
        <f t="shared" ref="W47:W49" si="71">U47/Q47</f>
        <v>3.5897435897435894</v>
      </c>
      <c r="X47" s="3">
        <f t="shared" ref="X47:X49" si="72">1/W47</f>
        <v>0.27857142857142858</v>
      </c>
      <c r="Z47" s="12">
        <f>D47/MIN(D$46:D$154)</f>
        <v>49.942307692307693</v>
      </c>
      <c r="AA47" s="12">
        <f>V47/MAX(V$46:V$154)</f>
        <v>0.79499999999999993</v>
      </c>
      <c r="AB47" s="12"/>
      <c r="AC47" s="2">
        <f>U47/D47</f>
        <v>0.08</v>
      </c>
      <c r="AD47" s="12">
        <f>AC47/MAX(AC$46:AC$154)</f>
        <v>0.23020408163265307</v>
      </c>
      <c r="AE47" s="12"/>
      <c r="AF47" s="12">
        <f>W47/MAX(W$46:W$154)</f>
        <v>6.4615384615384602E-2</v>
      </c>
      <c r="AH47" s="2">
        <f>Q47/D47</f>
        <v>2.2285714285714287E-2</v>
      </c>
      <c r="AI47" s="12">
        <f>AH47/MAX(AH$46:AH$154)</f>
        <v>0.38044464609800371</v>
      </c>
      <c r="AK47" s="12">
        <f t="shared" ref="AK47:AK75" si="73">AVERAGE(AD47:AF47)</f>
        <v>0.14740973312401884</v>
      </c>
    </row>
    <row r="48" spans="2:38" s="22" customFormat="1" x14ac:dyDescent="0.25">
      <c r="B48" s="22">
        <v>7</v>
      </c>
      <c r="C48" s="22">
        <f t="shared" si="61"/>
        <v>468</v>
      </c>
      <c r="D48" s="29">
        <f>B48*C48</f>
        <v>3276</v>
      </c>
      <c r="E48" s="21">
        <v>0</v>
      </c>
      <c r="F48" s="21">
        <v>0</v>
      </c>
      <c r="G48" s="21">
        <v>0</v>
      </c>
      <c r="H48" s="21"/>
      <c r="I48" s="21">
        <v>156</v>
      </c>
      <c r="J48" s="21">
        <v>0</v>
      </c>
      <c r="K48" s="21">
        <v>2</v>
      </c>
      <c r="L48" s="21">
        <v>0</v>
      </c>
      <c r="M48" s="21"/>
      <c r="N48" s="8">
        <f t="shared" si="62"/>
        <v>0</v>
      </c>
      <c r="O48" s="9">
        <f t="shared" si="63"/>
        <v>2.4</v>
      </c>
      <c r="P48" s="8">
        <f t="shared" si="64"/>
        <v>67.391999999999996</v>
      </c>
      <c r="Q48" s="8">
        <f t="shared" si="65"/>
        <v>67.391999999999996</v>
      </c>
      <c r="R48" s="9">
        <f t="shared" si="66"/>
        <v>2</v>
      </c>
      <c r="S48" s="6">
        <f t="shared" si="67"/>
        <v>4</v>
      </c>
      <c r="T48" s="9">
        <f t="shared" si="68"/>
        <v>1</v>
      </c>
      <c r="U48" s="6">
        <f t="shared" si="69"/>
        <v>624</v>
      </c>
      <c r="V48" s="10">
        <f t="shared" si="70"/>
        <v>37440</v>
      </c>
      <c r="W48" s="3">
        <f t="shared" si="71"/>
        <v>9.2592592592592595</v>
      </c>
      <c r="X48" s="3">
        <f t="shared" si="72"/>
        <v>0.108</v>
      </c>
      <c r="Z48" s="12">
        <f>D48/MIN(D$46:D$154)</f>
        <v>21</v>
      </c>
      <c r="AA48" s="12">
        <f>V48/MAX(V$46:V$154)</f>
        <v>0.79591836734693877</v>
      </c>
      <c r="AB48" s="12"/>
      <c r="AC48" s="2">
        <f>U48/D48</f>
        <v>0.19047619047619047</v>
      </c>
      <c r="AD48" s="12">
        <f>AC48/MAX(AC$46:AC$154)</f>
        <v>0.54810495626822153</v>
      </c>
      <c r="AE48" s="12"/>
      <c r="AF48" s="12">
        <f>W48/MAX(W$46:W$154)</f>
        <v>0.16666666666666666</v>
      </c>
      <c r="AH48" s="2">
        <f>Q48/D48</f>
        <v>2.057142857142857E-2</v>
      </c>
      <c r="AI48" s="12">
        <f>AH48/MAX(AH$46:AH$154)</f>
        <v>0.35117967332123412</v>
      </c>
      <c r="AK48" s="12">
        <f>AVERAGE(AD48:AF48)</f>
        <v>0.35738581146744408</v>
      </c>
    </row>
    <row r="49" spans="2:38" s="22" customFormat="1" x14ac:dyDescent="0.25">
      <c r="B49" s="22">
        <v>7</v>
      </c>
      <c r="C49" s="22">
        <f>3*I49</f>
        <v>936</v>
      </c>
      <c r="D49" s="29">
        <f>B49*C49</f>
        <v>6552</v>
      </c>
      <c r="E49" s="21">
        <v>0</v>
      </c>
      <c r="F49" s="21">
        <v>0</v>
      </c>
      <c r="G49" s="21">
        <v>0</v>
      </c>
      <c r="H49" s="21"/>
      <c r="I49" s="21">
        <v>312</v>
      </c>
      <c r="J49" s="21">
        <v>0</v>
      </c>
      <c r="K49" s="21">
        <v>0</v>
      </c>
      <c r="L49" s="21">
        <v>2</v>
      </c>
      <c r="M49" s="21"/>
      <c r="N49" s="8">
        <f>E49*$G$5</f>
        <v>0</v>
      </c>
      <c r="O49" s="9">
        <f>IF((1+J49*$K$3+K49*$K$4+L49*$K$5+0.5*E49*F49*$K$4+0.5*E49*G49*$K$5)&lt;0.2,0.2,(1+J49*$K$3+K49*$K$4+L49*$K$5+0.5*E49*F49*$K$4+0.5*E49*G49*$K$5))</f>
        <v>0.2</v>
      </c>
      <c r="P49" s="8">
        <f>I49*$E$5*O49</f>
        <v>11.231999999999999</v>
      </c>
      <c r="Q49" s="8">
        <f>N49+P49</f>
        <v>11.231999999999999</v>
      </c>
      <c r="R49" s="9">
        <f>(1+J49*$J$3+K49*$J$4+0.5*E49*F49*$J$4)</f>
        <v>1</v>
      </c>
      <c r="S49" s="6">
        <f>$F$5*R49</f>
        <v>2</v>
      </c>
      <c r="T49" s="9">
        <f>(1+J49*$L$3)</f>
        <v>1</v>
      </c>
      <c r="U49" s="6">
        <f>I49*S49*T49</f>
        <v>624</v>
      </c>
      <c r="V49" s="10">
        <f>60*U49</f>
        <v>37440</v>
      </c>
      <c r="W49" s="3">
        <f t="shared" si="71"/>
        <v>55.555555555555557</v>
      </c>
      <c r="X49" s="3">
        <f t="shared" si="72"/>
        <v>1.7999999999999999E-2</v>
      </c>
      <c r="Z49" s="12">
        <f>D49/MIN(D$46:D$154)</f>
        <v>42</v>
      </c>
      <c r="AA49" s="12">
        <f>V49/MAX(V$46:V$154)</f>
        <v>0.79591836734693877</v>
      </c>
      <c r="AB49" s="12"/>
      <c r="AC49" s="2">
        <f>U49/D49</f>
        <v>9.5238095238095233E-2</v>
      </c>
      <c r="AD49" s="12">
        <f>AC49/MAX(AC$46:AC$154)</f>
        <v>0.27405247813411077</v>
      </c>
      <c r="AE49" s="12"/>
      <c r="AF49" s="12">
        <f>W49/MAX(W$46:W$154)</f>
        <v>1</v>
      </c>
      <c r="AH49" s="2">
        <f>Q49/D49</f>
        <v>1.7142857142857142E-3</v>
      </c>
      <c r="AI49" s="12">
        <f>AH49/MAX(AH$46:AH$154)</f>
        <v>2.926497277676951E-2</v>
      </c>
      <c r="AK49" s="12">
        <f>AVERAGE(AD49:AF49)</f>
        <v>0.63702623906705536</v>
      </c>
    </row>
    <row r="50" spans="2:38" s="22" customFormat="1" x14ac:dyDescent="0.25"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8"/>
      <c r="P50" s="9"/>
      <c r="Q50" s="8"/>
      <c r="R50" s="9"/>
      <c r="S50" s="6"/>
      <c r="T50" s="9"/>
      <c r="U50" s="6"/>
      <c r="V50" s="10"/>
      <c r="W50" s="3"/>
      <c r="X50" s="3"/>
      <c r="AK50" s="12"/>
    </row>
    <row r="51" spans="2:38" ht="25.5" x14ac:dyDescent="0.25">
      <c r="B51" s="51" t="s">
        <v>27</v>
      </c>
      <c r="C51" s="51"/>
      <c r="D51" s="51"/>
      <c r="E51" s="46" t="s">
        <v>8</v>
      </c>
      <c r="F51" s="46"/>
      <c r="G51" s="46"/>
      <c r="H51" s="21"/>
      <c r="I51" s="48" t="s">
        <v>11</v>
      </c>
      <c r="J51" s="48"/>
      <c r="K51" s="48"/>
      <c r="L51" s="48"/>
      <c r="M51" s="7"/>
      <c r="N51" s="30" t="s">
        <v>23</v>
      </c>
      <c r="O51" s="49" t="s">
        <v>24</v>
      </c>
      <c r="P51" s="48"/>
      <c r="Q51" s="30" t="s">
        <v>25</v>
      </c>
      <c r="R51" s="49" t="s">
        <v>26</v>
      </c>
      <c r="S51" s="48"/>
      <c r="T51" s="48" t="s">
        <v>15</v>
      </c>
      <c r="U51" s="48"/>
      <c r="V51" s="48"/>
      <c r="W51" s="22" t="s">
        <v>12</v>
      </c>
      <c r="X51" s="29" t="s">
        <v>21</v>
      </c>
      <c r="AK51" s="12"/>
    </row>
    <row r="52" spans="2:38" ht="15" customHeight="1" x14ac:dyDescent="0.25">
      <c r="B52" s="51" t="s">
        <v>38</v>
      </c>
      <c r="C52" s="51"/>
      <c r="D52" s="51"/>
      <c r="E52" s="5" t="s">
        <v>9</v>
      </c>
      <c r="F52" s="5" t="s">
        <v>6</v>
      </c>
      <c r="G52" s="5" t="s">
        <v>7</v>
      </c>
      <c r="H52" s="5"/>
      <c r="I52" s="5" t="s">
        <v>9</v>
      </c>
      <c r="J52" s="5" t="s">
        <v>5</v>
      </c>
      <c r="K52" s="5" t="s">
        <v>6</v>
      </c>
      <c r="L52" s="5" t="s">
        <v>7</v>
      </c>
      <c r="M52" s="5"/>
      <c r="N52" s="1" t="s">
        <v>4</v>
      </c>
      <c r="O52" s="1" t="s">
        <v>14</v>
      </c>
      <c r="P52" s="1" t="s">
        <v>4</v>
      </c>
      <c r="Q52" s="1" t="s">
        <v>4</v>
      </c>
      <c r="R52" s="1" t="s">
        <v>14</v>
      </c>
      <c r="S52" s="1" t="s">
        <v>16</v>
      </c>
      <c r="T52" s="1" t="s">
        <v>14</v>
      </c>
      <c r="U52" s="1" t="s">
        <v>16</v>
      </c>
      <c r="V52" s="1" t="s">
        <v>17</v>
      </c>
      <c r="W52" s="1" t="s">
        <v>13</v>
      </c>
      <c r="X52" s="3"/>
      <c r="AK52" s="12"/>
    </row>
    <row r="53" spans="2:38" x14ac:dyDescent="0.25">
      <c r="B53" s="32"/>
      <c r="C53" s="32"/>
      <c r="D53" s="32"/>
      <c r="E53" s="1">
        <v>6</v>
      </c>
      <c r="F53" s="1">
        <v>2</v>
      </c>
      <c r="G53" s="1">
        <v>0</v>
      </c>
      <c r="I53" s="1">
        <v>2</v>
      </c>
      <c r="J53" s="1">
        <v>0</v>
      </c>
      <c r="K53" s="1">
        <v>2</v>
      </c>
      <c r="L53" s="1">
        <v>0</v>
      </c>
      <c r="O53" s="9">
        <f>IF((1+J53*0.8+K53*0.7-L53*0.5+E53*F53*0.35-E53*G53*0.25)&lt;0.2,0.2,(1+J53*0.8+K53*0.7-L53*0.5+E53*F53*0.35-E53*G53*0.25))</f>
        <v>6.6</v>
      </c>
      <c r="P53" s="8">
        <f>I53*$E$5*O53</f>
        <v>2.3759999999999999</v>
      </c>
      <c r="Q53" s="8"/>
      <c r="R53" s="9">
        <f>(1-J53*0.15+K53*0.5+E53*F53*0.25)</f>
        <v>5</v>
      </c>
      <c r="S53" s="6">
        <f>$F$5*R53</f>
        <v>10</v>
      </c>
      <c r="T53" s="9">
        <f t="shared" ref="T53:T54" si="74">(1+J53*0.1)</f>
        <v>1</v>
      </c>
      <c r="U53" s="6">
        <f>I53*S53*T53</f>
        <v>20</v>
      </c>
      <c r="V53" s="10">
        <f>60*U53</f>
        <v>1200</v>
      </c>
      <c r="W53" s="3"/>
      <c r="X53" s="3"/>
      <c r="AK53" s="12"/>
    </row>
    <row r="54" spans="2:38" x14ac:dyDescent="0.25">
      <c r="B54" s="29" t="s">
        <v>28</v>
      </c>
      <c r="C54" s="29" t="s">
        <v>29</v>
      </c>
      <c r="D54" s="29" t="s">
        <v>30</v>
      </c>
      <c r="E54" s="1">
        <v>8</v>
      </c>
      <c r="F54" s="1">
        <v>2</v>
      </c>
      <c r="G54" s="1">
        <v>0</v>
      </c>
      <c r="I54" s="1">
        <v>1</v>
      </c>
      <c r="J54" s="1">
        <v>0</v>
      </c>
      <c r="K54" s="1">
        <v>2</v>
      </c>
      <c r="L54" s="1">
        <v>0</v>
      </c>
      <c r="O54" s="9">
        <f>IF((1+J54*0.8+K54*0.7-L54*0.5+E54*F54*0.35-E54*G54*0.25)&lt;0.2,0.2,(1+J54*0.8+K54*0.7-L54*0.5+E54*F54*0.35-E54*G54*0.25))</f>
        <v>8</v>
      </c>
      <c r="P54" s="8">
        <f>I54*$E$5*O54</f>
        <v>1.44</v>
      </c>
      <c r="Q54" s="8"/>
      <c r="R54" s="9">
        <f>(1-J54*0.15+K54*0.5+E54*F54*0.25)</f>
        <v>6</v>
      </c>
      <c r="S54" s="6">
        <f>$F$5*R54</f>
        <v>12</v>
      </c>
      <c r="T54" s="9">
        <f t="shared" si="74"/>
        <v>1</v>
      </c>
      <c r="U54" s="6">
        <f>I54*S54*T54</f>
        <v>12</v>
      </c>
      <c r="V54" s="10">
        <f>60*U54</f>
        <v>720</v>
      </c>
      <c r="W54" s="3"/>
      <c r="X54" s="3"/>
      <c r="AK54" s="12"/>
    </row>
    <row r="55" spans="2:38" x14ac:dyDescent="0.25">
      <c r="B55" s="22">
        <v>13</v>
      </c>
      <c r="C55" s="22">
        <v>12</v>
      </c>
      <c r="D55" s="23">
        <f>B55*C55</f>
        <v>156</v>
      </c>
      <c r="E55" s="1">
        <v>8</v>
      </c>
      <c r="I55" s="1">
        <f>SUM(I53:I54)</f>
        <v>3</v>
      </c>
      <c r="N55" s="2">
        <f>E55*$G$5</f>
        <v>3.84</v>
      </c>
      <c r="P55" s="2">
        <f>SUM(P53:P54)</f>
        <v>3.8159999999999998</v>
      </c>
      <c r="Q55" s="8">
        <f>N55+P55</f>
        <v>7.6559999999999997</v>
      </c>
      <c r="R55" s="3"/>
      <c r="S55" s="3"/>
      <c r="T55" s="3"/>
      <c r="U55" s="3">
        <f>SUM(U53:U54)</f>
        <v>32</v>
      </c>
      <c r="V55" s="11">
        <f>SUM(V53:V54)</f>
        <v>1920</v>
      </c>
      <c r="W55" s="3">
        <f>U55/Q55</f>
        <v>4.179728317659352</v>
      </c>
      <c r="X55" s="3">
        <f>1/W55</f>
        <v>0.23925000000000002</v>
      </c>
      <c r="Z55" s="12">
        <f>D55/MIN(D$46:D$154)</f>
        <v>1</v>
      </c>
      <c r="AA55" s="12">
        <f>V55/MAX(V$46:V$154)</f>
        <v>4.0816326530612242E-2</v>
      </c>
      <c r="AB55" s="12"/>
      <c r="AC55" s="2">
        <f>U55/D55</f>
        <v>0.20512820512820512</v>
      </c>
      <c r="AD55" s="12">
        <f>AC55/MAX(AC$46:AC$154)</f>
        <v>0.59026687598116168</v>
      </c>
      <c r="AE55" s="12"/>
      <c r="AF55" s="12">
        <f>W55/MAX(W$46:W$154)</f>
        <v>7.5235109717868329E-2</v>
      </c>
      <c r="AH55" s="2">
        <f>Q55/D55</f>
        <v>4.9076923076923074E-2</v>
      </c>
      <c r="AI55" s="12">
        <f>AH55/MAX(AH$46:AH$154)</f>
        <v>0.8378036437246964</v>
      </c>
      <c r="AK55" s="12">
        <f>AVERAGE(AD55:AF55)</f>
        <v>0.33275099284951498</v>
      </c>
      <c r="AL55" s="12">
        <f>C55/B55</f>
        <v>0.92307692307692313</v>
      </c>
    </row>
    <row r="56" spans="2:38" s="22" customFormat="1" x14ac:dyDescent="0.25"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8"/>
      <c r="P56" s="9"/>
      <c r="Q56" s="8"/>
      <c r="R56" s="9"/>
      <c r="S56" s="6"/>
      <c r="T56" s="9"/>
      <c r="U56" s="6"/>
      <c r="V56" s="10"/>
      <c r="W56" s="3"/>
      <c r="X56" s="3"/>
      <c r="AK56" s="12"/>
    </row>
    <row r="57" spans="2:38" s="15" customFormat="1" ht="25.5" x14ac:dyDescent="0.25">
      <c r="B57" s="51" t="s">
        <v>27</v>
      </c>
      <c r="C57" s="51"/>
      <c r="D57" s="51"/>
      <c r="E57" s="46" t="s">
        <v>8</v>
      </c>
      <c r="F57" s="46"/>
      <c r="G57" s="46"/>
      <c r="H57" s="21"/>
      <c r="I57" s="48" t="s">
        <v>11</v>
      </c>
      <c r="J57" s="48"/>
      <c r="K57" s="48"/>
      <c r="L57" s="48"/>
      <c r="M57" s="7"/>
      <c r="N57" s="30" t="s">
        <v>23</v>
      </c>
      <c r="O57" s="49" t="s">
        <v>24</v>
      </c>
      <c r="P57" s="48"/>
      <c r="Q57" s="30" t="s">
        <v>25</v>
      </c>
      <c r="R57" s="49" t="s">
        <v>26</v>
      </c>
      <c r="S57" s="48"/>
      <c r="T57" s="48" t="s">
        <v>15</v>
      </c>
      <c r="U57" s="48"/>
      <c r="V57" s="48"/>
      <c r="W57" s="22" t="s">
        <v>12</v>
      </c>
      <c r="X57" s="29" t="s">
        <v>21</v>
      </c>
      <c r="AB57" s="22"/>
      <c r="AC57" s="22"/>
      <c r="AE57" s="22"/>
      <c r="AK57" s="12"/>
    </row>
    <row r="58" spans="2:38" s="15" customFormat="1" ht="15" customHeight="1" x14ac:dyDescent="0.25">
      <c r="B58" s="51" t="s">
        <v>44</v>
      </c>
      <c r="C58" s="51"/>
      <c r="D58" s="51"/>
      <c r="E58" s="16" t="s">
        <v>9</v>
      </c>
      <c r="F58" s="16" t="s">
        <v>6</v>
      </c>
      <c r="G58" s="16" t="s">
        <v>7</v>
      </c>
      <c r="H58" s="16"/>
      <c r="I58" s="16" t="s">
        <v>9</v>
      </c>
      <c r="J58" s="16" t="s">
        <v>5</v>
      </c>
      <c r="K58" s="16" t="s">
        <v>6</v>
      </c>
      <c r="L58" s="16" t="s">
        <v>7</v>
      </c>
      <c r="M58" s="16"/>
      <c r="N58" s="15" t="s">
        <v>4</v>
      </c>
      <c r="O58" s="15" t="s">
        <v>14</v>
      </c>
      <c r="P58" s="15" t="s">
        <v>4</v>
      </c>
      <c r="Q58" s="15" t="s">
        <v>4</v>
      </c>
      <c r="R58" s="15" t="s">
        <v>14</v>
      </c>
      <c r="S58" s="15" t="s">
        <v>16</v>
      </c>
      <c r="T58" s="15" t="s">
        <v>14</v>
      </c>
      <c r="U58" s="15" t="s">
        <v>16</v>
      </c>
      <c r="V58" s="15" t="s">
        <v>17</v>
      </c>
      <c r="W58" s="15" t="s">
        <v>13</v>
      </c>
      <c r="X58" s="3"/>
      <c r="AB58" s="22"/>
      <c r="AC58" s="22"/>
      <c r="AE58" s="22"/>
      <c r="AK58" s="12"/>
    </row>
    <row r="59" spans="2:38" s="15" customFormat="1" x14ac:dyDescent="0.25">
      <c r="B59" s="32"/>
      <c r="C59" s="32"/>
      <c r="D59" s="32"/>
      <c r="E59" s="15">
        <v>4</v>
      </c>
      <c r="F59" s="15">
        <v>2</v>
      </c>
      <c r="G59" s="15">
        <v>0</v>
      </c>
      <c r="I59" s="15">
        <v>2</v>
      </c>
      <c r="J59" s="15">
        <v>0</v>
      </c>
      <c r="K59" s="15">
        <v>2</v>
      </c>
      <c r="L59" s="15">
        <v>0</v>
      </c>
      <c r="O59" s="9">
        <f>IF((1+J59*0.8+K59*0.7-L59*0.5+E59*F59*0.35-E59*G59*0.25)&lt;0.2,0.2,(1+J59*0.8+K59*0.7-L59*0.5+E59*F59*0.35-E59*G59*0.25))</f>
        <v>5.1999999999999993</v>
      </c>
      <c r="P59" s="8">
        <f>I59*$E$5*O59</f>
        <v>1.8719999999999997</v>
      </c>
      <c r="Q59" s="8"/>
      <c r="R59" s="9">
        <f>(1-J59*0.15+K59*0.5+E59*F59*0.25)</f>
        <v>4</v>
      </c>
      <c r="S59" s="6">
        <f>$F$5*R59</f>
        <v>8</v>
      </c>
      <c r="T59" s="9">
        <f t="shared" ref="T59:T61" si="75">(1+J59*0.1)</f>
        <v>1</v>
      </c>
      <c r="U59" s="6">
        <f>I59*S59*T59</f>
        <v>16</v>
      </c>
      <c r="V59" s="10">
        <f>60*U59</f>
        <v>960</v>
      </c>
      <c r="W59" s="3"/>
      <c r="X59" s="3"/>
      <c r="AB59" s="22"/>
      <c r="AC59" s="22"/>
      <c r="AE59" s="22"/>
      <c r="AK59" s="12"/>
    </row>
    <row r="60" spans="2:38" s="22" customFormat="1" x14ac:dyDescent="0.25">
      <c r="B60" s="32"/>
      <c r="C60" s="32"/>
      <c r="D60" s="32"/>
      <c r="E60" s="22">
        <v>6</v>
      </c>
      <c r="F60" s="22">
        <v>2</v>
      </c>
      <c r="G60" s="22">
        <v>0</v>
      </c>
      <c r="I60" s="22">
        <v>2</v>
      </c>
      <c r="J60" s="22">
        <v>0</v>
      </c>
      <c r="K60" s="22">
        <v>2</v>
      </c>
      <c r="L60" s="22">
        <v>0</v>
      </c>
      <c r="O60" s="9">
        <f>IF((1+J60*0.8+K60*0.7-L60*0.5+E60*F60*0.35-E60*G60*0.25)&lt;0.2,0.2,(1+J60*0.8+K60*0.7-L60*0.5+E60*F60*0.35-E60*G60*0.25))</f>
        <v>6.6</v>
      </c>
      <c r="P60" s="8">
        <f>I60*$E$5*O60</f>
        <v>2.3759999999999999</v>
      </c>
      <c r="Q60" s="8"/>
      <c r="R60" s="9">
        <f>(1-J60*0.15+K60*0.5+E60*F60*0.25)</f>
        <v>5</v>
      </c>
      <c r="S60" s="6">
        <f>$F$5*R60</f>
        <v>10</v>
      </c>
      <c r="T60" s="9">
        <f t="shared" ref="T60" si="76">(1+J60*0.1)</f>
        <v>1</v>
      </c>
      <c r="U60" s="6">
        <f>I60*S60*T60</f>
        <v>20</v>
      </c>
      <c r="V60" s="10">
        <f>60*U60</f>
        <v>1200</v>
      </c>
      <c r="W60" s="3"/>
      <c r="X60" s="3"/>
      <c r="AK60" s="12"/>
    </row>
    <row r="61" spans="2:38" s="15" customFormat="1" x14ac:dyDescent="0.25">
      <c r="B61" s="29" t="s">
        <v>28</v>
      </c>
      <c r="C61" s="29" t="s">
        <v>29</v>
      </c>
      <c r="D61" s="29" t="s">
        <v>30</v>
      </c>
      <c r="E61" s="15">
        <v>8</v>
      </c>
      <c r="F61" s="15">
        <v>2</v>
      </c>
      <c r="G61" s="15">
        <v>0</v>
      </c>
      <c r="I61" s="15">
        <v>1</v>
      </c>
      <c r="J61" s="15">
        <v>0</v>
      </c>
      <c r="K61" s="15">
        <v>2</v>
      </c>
      <c r="L61" s="15">
        <v>0</v>
      </c>
      <c r="O61" s="9">
        <f>IF((1+J61*0.8+K61*0.7-L61*0.5+E61*F61*0.35-E61*G61*0.25)&lt;0.2,0.2,(1+J61*0.8+K61*0.7-L61*0.5+E61*F61*0.35-E61*G61*0.25))</f>
        <v>8</v>
      </c>
      <c r="P61" s="8">
        <f>I61*$E$5*O61</f>
        <v>1.44</v>
      </c>
      <c r="Q61" s="8"/>
      <c r="R61" s="9">
        <f>(1-J61*0.15+K61*0.5+E61*F61*0.25)</f>
        <v>6</v>
      </c>
      <c r="S61" s="6">
        <f>$F$5*R61</f>
        <v>12</v>
      </c>
      <c r="T61" s="9">
        <f t="shared" si="75"/>
        <v>1</v>
      </c>
      <c r="U61" s="6">
        <f>I61*S61*T61</f>
        <v>12</v>
      </c>
      <c r="V61" s="10">
        <f t="shared" ref="V61" si="77">60*U61</f>
        <v>720</v>
      </c>
      <c r="W61" s="3"/>
      <c r="X61" s="3"/>
      <c r="AB61" s="22"/>
      <c r="AC61" s="22"/>
      <c r="AE61" s="22"/>
      <c r="AK61" s="12"/>
    </row>
    <row r="62" spans="2:38" s="15" customFormat="1" x14ac:dyDescent="0.25">
      <c r="B62" s="22">
        <v>13</v>
      </c>
      <c r="C62" s="22">
        <v>15</v>
      </c>
      <c r="D62" s="23">
        <f>B62*C62</f>
        <v>195</v>
      </c>
      <c r="E62" s="15">
        <v>10</v>
      </c>
      <c r="I62" s="15">
        <f>SUM(I59:I61)</f>
        <v>5</v>
      </c>
      <c r="N62" s="2">
        <f>E62*$G$5</f>
        <v>4.8</v>
      </c>
      <c r="P62" s="2">
        <f>SUM(P59:P61)</f>
        <v>5.6879999999999988</v>
      </c>
      <c r="Q62" s="8">
        <f>N62+P62</f>
        <v>10.488</v>
      </c>
      <c r="R62" s="3"/>
      <c r="S62" s="3"/>
      <c r="T62" s="3"/>
      <c r="U62" s="3">
        <f>SUM(U59:U61)</f>
        <v>48</v>
      </c>
      <c r="V62" s="11">
        <f>SUM(V59:V61)</f>
        <v>2880</v>
      </c>
      <c r="W62" s="3">
        <f>U62/Q62</f>
        <v>4.5766590389016022</v>
      </c>
      <c r="X62" s="3">
        <f t="shared" ref="X62" si="78">1/W62</f>
        <v>0.21849999999999997</v>
      </c>
      <c r="Z62" s="12">
        <f>D62/MIN(D$46:D$154)</f>
        <v>1.25</v>
      </c>
      <c r="AA62" s="12">
        <f>V62/MAX(V$46:V$154)</f>
        <v>6.1224489795918366E-2</v>
      </c>
      <c r="AB62" s="12"/>
      <c r="AC62" s="2">
        <f>U62/D62</f>
        <v>0.24615384615384617</v>
      </c>
      <c r="AD62" s="12">
        <f>AC62/MAX(AC$46:AC$154)</f>
        <v>0.70832025117739406</v>
      </c>
      <c r="AE62" s="12"/>
      <c r="AF62" s="12">
        <f>W62/MAX(W$46:W$154)</f>
        <v>8.2379862700228831E-2</v>
      </c>
      <c r="AH62" s="2">
        <f>Q62/D62</f>
        <v>5.3784615384615382E-2</v>
      </c>
      <c r="AI62" s="12">
        <f>AH62/MAX(AH$46:AH$154)</f>
        <v>0.91816976127320959</v>
      </c>
      <c r="AK62" s="12">
        <f>AVERAGE(AD62:AF62)</f>
        <v>0.39535005693881142</v>
      </c>
      <c r="AL62" s="12">
        <f>C62/B62</f>
        <v>1.1538461538461537</v>
      </c>
    </row>
    <row r="63" spans="2:38" x14ac:dyDescent="0.25">
      <c r="E63" s="5"/>
      <c r="F63" s="5"/>
      <c r="G63" s="5"/>
      <c r="H63" s="5"/>
      <c r="I63" s="5"/>
      <c r="J63" s="5"/>
      <c r="K63" s="5"/>
      <c r="L63" s="5"/>
      <c r="M63" s="5"/>
      <c r="N63" s="5"/>
      <c r="O63" s="8"/>
      <c r="P63" s="9"/>
      <c r="Q63" s="8"/>
      <c r="R63" s="9"/>
      <c r="S63" s="6"/>
      <c r="T63" s="9"/>
      <c r="U63" s="6"/>
      <c r="V63" s="10"/>
      <c r="W63" s="3"/>
      <c r="X63" s="3"/>
      <c r="AK63" s="12"/>
    </row>
    <row r="64" spans="2:38" s="25" customFormat="1" ht="25.5" x14ac:dyDescent="0.25">
      <c r="B64" s="51" t="s">
        <v>27</v>
      </c>
      <c r="C64" s="51"/>
      <c r="D64" s="51"/>
      <c r="E64" s="46" t="s">
        <v>8</v>
      </c>
      <c r="F64" s="46"/>
      <c r="G64" s="46"/>
      <c r="H64" s="24"/>
      <c r="I64" s="48" t="s">
        <v>11</v>
      </c>
      <c r="J64" s="48"/>
      <c r="K64" s="48"/>
      <c r="L64" s="48"/>
      <c r="M64" s="7"/>
      <c r="N64" s="30" t="s">
        <v>23</v>
      </c>
      <c r="O64" s="49" t="s">
        <v>24</v>
      </c>
      <c r="P64" s="48"/>
      <c r="Q64" s="30" t="s">
        <v>25</v>
      </c>
      <c r="R64" s="49" t="s">
        <v>26</v>
      </c>
      <c r="S64" s="48"/>
      <c r="T64" s="48" t="s">
        <v>15</v>
      </c>
      <c r="U64" s="48"/>
      <c r="V64" s="48"/>
      <c r="W64" s="25" t="s">
        <v>12</v>
      </c>
      <c r="X64" s="31" t="s">
        <v>21</v>
      </c>
      <c r="AK64" s="12"/>
    </row>
    <row r="65" spans="2:38" s="25" customFormat="1" x14ac:dyDescent="0.25">
      <c r="B65" s="53" t="s">
        <v>48</v>
      </c>
      <c r="C65" s="51"/>
      <c r="D65" s="51"/>
      <c r="E65" s="24" t="s">
        <v>9</v>
      </c>
      <c r="F65" s="24" t="s">
        <v>6</v>
      </c>
      <c r="G65" s="24" t="s">
        <v>7</v>
      </c>
      <c r="H65" s="24"/>
      <c r="I65" s="24" t="s">
        <v>9</v>
      </c>
      <c r="J65" s="24" t="s">
        <v>5</v>
      </c>
      <c r="K65" s="24" t="s">
        <v>6</v>
      </c>
      <c r="L65" s="24" t="s">
        <v>7</v>
      </c>
      <c r="M65" s="24"/>
      <c r="N65" s="25" t="s">
        <v>4</v>
      </c>
      <c r="O65" s="25" t="s">
        <v>14</v>
      </c>
      <c r="P65" s="25" t="s">
        <v>4</v>
      </c>
      <c r="Q65" s="25" t="s">
        <v>4</v>
      </c>
      <c r="R65" s="25" t="s">
        <v>14</v>
      </c>
      <c r="S65" s="25" t="s">
        <v>16</v>
      </c>
      <c r="T65" s="25" t="s">
        <v>14</v>
      </c>
      <c r="U65" s="25" t="s">
        <v>16</v>
      </c>
      <c r="V65" s="25" t="s">
        <v>17</v>
      </c>
      <c r="W65" s="25" t="s">
        <v>13</v>
      </c>
      <c r="X65" s="3"/>
      <c r="AK65" s="12"/>
    </row>
    <row r="66" spans="2:38" s="25" customFormat="1" x14ac:dyDescent="0.25">
      <c r="B66" s="32"/>
      <c r="C66" s="32"/>
      <c r="D66" s="32"/>
      <c r="E66" s="24">
        <v>2</v>
      </c>
      <c r="F66" s="24">
        <v>2</v>
      </c>
      <c r="G66" s="24">
        <v>0</v>
      </c>
      <c r="H66" s="24"/>
      <c r="I66" s="24">
        <v>4</v>
      </c>
      <c r="J66" s="24">
        <v>0</v>
      </c>
      <c r="K66" s="24">
        <v>2</v>
      </c>
      <c r="L66" s="24">
        <v>0</v>
      </c>
      <c r="M66" s="24"/>
      <c r="O66" s="9">
        <f>IF((1+J66*0.8+K66*0.7-L66*0.5+E66*F66*0.35-E66*G66*0.25)&lt;0.2,0.2,(1+J66*0.8+K66*0.7-L66*0.5+E66*F66*0.35-E66*G66*0.25))</f>
        <v>3.8</v>
      </c>
      <c r="P66" s="8">
        <f>I66*$E$5*O66</f>
        <v>2.7359999999999998</v>
      </c>
      <c r="Q66" s="8"/>
      <c r="R66" s="9">
        <f>(1-J66*0.15+K66*0.5+E66*F66*0.25)</f>
        <v>3</v>
      </c>
      <c r="S66" s="6">
        <f>$F$5*R66</f>
        <v>6</v>
      </c>
      <c r="T66" s="9">
        <f t="shared" ref="T66:T67" si="79">(1+J66*0.1)</f>
        <v>1</v>
      </c>
      <c r="U66" s="6">
        <f>I66*S66*T66</f>
        <v>24</v>
      </c>
      <c r="V66" s="10">
        <f>60*U66</f>
        <v>1440</v>
      </c>
      <c r="X66" s="3"/>
      <c r="AK66" s="12"/>
    </row>
    <row r="67" spans="2:38" s="25" customFormat="1" x14ac:dyDescent="0.25">
      <c r="B67" s="31" t="s">
        <v>28</v>
      </c>
      <c r="C67" s="31" t="s">
        <v>29</v>
      </c>
      <c r="D67" s="31" t="s">
        <v>30</v>
      </c>
      <c r="E67" s="25">
        <v>3</v>
      </c>
      <c r="F67" s="25">
        <v>2</v>
      </c>
      <c r="G67" s="25">
        <v>0</v>
      </c>
      <c r="I67" s="25">
        <v>6</v>
      </c>
      <c r="J67" s="25">
        <v>0</v>
      </c>
      <c r="K67" s="25">
        <v>2</v>
      </c>
      <c r="L67" s="25">
        <v>0</v>
      </c>
      <c r="O67" s="9">
        <f>IF((1+J67*0.8+K67*0.7-L67*0.5+E67*F67*0.35-E67*G67*0.25)&lt;0.2,0.2,(1+J67*0.8+K67*0.7-L67*0.5+E67*F67*0.35-E67*G67*0.25))</f>
        <v>4.5</v>
      </c>
      <c r="P67" s="8">
        <f>I67*$E$5*O67</f>
        <v>4.8600000000000003</v>
      </c>
      <c r="Q67" s="8"/>
      <c r="R67" s="9">
        <f>(1-J67*0.15+K67*0.5+E67*F67*0.25)</f>
        <v>3.5</v>
      </c>
      <c r="S67" s="6">
        <f>$F$5*R67</f>
        <v>7</v>
      </c>
      <c r="T67" s="9">
        <f t="shared" si="79"/>
        <v>1</v>
      </c>
      <c r="U67" s="6">
        <f>I67*S67*T67</f>
        <v>42</v>
      </c>
      <c r="V67" s="10">
        <f t="shared" ref="V67" si="80">60*U67</f>
        <v>2520</v>
      </c>
      <c r="W67" s="3"/>
      <c r="X67" s="3"/>
      <c r="AK67" s="12"/>
    </row>
    <row r="68" spans="2:38" s="25" customFormat="1" x14ac:dyDescent="0.25">
      <c r="B68" s="25">
        <v>17</v>
      </c>
      <c r="C68" s="25">
        <v>17</v>
      </c>
      <c r="D68" s="23">
        <f>B68*C68</f>
        <v>289</v>
      </c>
      <c r="E68" s="25">
        <v>5</v>
      </c>
      <c r="I68" s="25">
        <f>SUM(I66:I67)</f>
        <v>10</v>
      </c>
      <c r="N68" s="2">
        <f>E68*$G$5</f>
        <v>2.4</v>
      </c>
      <c r="P68" s="2">
        <f>SUM(P66:P67)</f>
        <v>7.5960000000000001</v>
      </c>
      <c r="Q68" s="8">
        <f>N68+P68</f>
        <v>9.9960000000000004</v>
      </c>
      <c r="R68" s="3"/>
      <c r="S68" s="3"/>
      <c r="T68" s="3"/>
      <c r="U68" s="3">
        <f>SUM(U66:U67)</f>
        <v>66</v>
      </c>
      <c r="V68" s="11">
        <f>SUM(V66:V67)</f>
        <v>3960</v>
      </c>
      <c r="W68" s="3">
        <f>U68/Q68</f>
        <v>6.602641056422569</v>
      </c>
      <c r="X68" s="3">
        <f t="shared" ref="X68" si="81">1/W68</f>
        <v>0.15145454545454545</v>
      </c>
      <c r="Z68" s="12">
        <f>D68/MIN(D$46:D$154)</f>
        <v>1.8525641025641026</v>
      </c>
      <c r="AA68" s="12">
        <f>V68/MAX(V$46:V$154)</f>
        <v>8.4183673469387751E-2</v>
      </c>
      <c r="AB68" s="12"/>
      <c r="AC68" s="2">
        <f>U68/D68</f>
        <v>0.22837370242214533</v>
      </c>
      <c r="AD68" s="12">
        <f>AC68/MAX(AC$46:AC$154)</f>
        <v>0.65715698043923454</v>
      </c>
      <c r="AE68" s="12"/>
      <c r="AF68" s="12">
        <f>W68/MAX(W$46:W$154)</f>
        <v>0.11884753901560624</v>
      </c>
      <c r="AH68" s="2">
        <f>Q68/D68</f>
        <v>3.4588235294117649E-2</v>
      </c>
      <c r="AI68" s="12">
        <f>AH68/MAX(AH$46:AH$154)</f>
        <v>0.59046386249599669</v>
      </c>
      <c r="AK68" s="12">
        <f t="shared" ref="AK68" si="82">AVERAGE(AD68:AF68)</f>
        <v>0.38800225972742042</v>
      </c>
      <c r="AL68" s="12">
        <f>C68/B68</f>
        <v>1</v>
      </c>
    </row>
    <row r="69" spans="2:38" s="25" customFormat="1" x14ac:dyDescent="0.25"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8"/>
      <c r="P69" s="9"/>
      <c r="Q69" s="8"/>
      <c r="R69" s="9"/>
      <c r="S69" s="6"/>
      <c r="T69" s="9"/>
      <c r="U69" s="6"/>
      <c r="V69" s="10"/>
      <c r="W69" s="3"/>
      <c r="X69" s="3"/>
      <c r="AK69" s="12"/>
    </row>
    <row r="70" spans="2:38" s="22" customFormat="1" ht="25.5" x14ac:dyDescent="0.25">
      <c r="B70" s="51" t="s">
        <v>27</v>
      </c>
      <c r="C70" s="51"/>
      <c r="D70" s="51"/>
      <c r="E70" s="46" t="s">
        <v>8</v>
      </c>
      <c r="F70" s="46"/>
      <c r="G70" s="46"/>
      <c r="H70" s="21"/>
      <c r="I70" s="48" t="s">
        <v>11</v>
      </c>
      <c r="J70" s="48"/>
      <c r="K70" s="48"/>
      <c r="L70" s="48"/>
      <c r="M70" s="7"/>
      <c r="N70" s="30" t="s">
        <v>23</v>
      </c>
      <c r="O70" s="49" t="s">
        <v>24</v>
      </c>
      <c r="P70" s="48"/>
      <c r="Q70" s="30" t="s">
        <v>25</v>
      </c>
      <c r="R70" s="49" t="s">
        <v>26</v>
      </c>
      <c r="S70" s="48"/>
      <c r="T70" s="48" t="s">
        <v>15</v>
      </c>
      <c r="U70" s="48"/>
      <c r="V70" s="48"/>
      <c r="W70" s="22" t="s">
        <v>12</v>
      </c>
      <c r="X70" s="29" t="s">
        <v>21</v>
      </c>
      <c r="AK70" s="12"/>
    </row>
    <row r="71" spans="2:38" x14ac:dyDescent="0.25">
      <c r="B71" s="51" t="s">
        <v>34</v>
      </c>
      <c r="C71" s="51"/>
      <c r="D71" s="51"/>
      <c r="E71" s="21" t="s">
        <v>9</v>
      </c>
      <c r="F71" s="21" t="s">
        <v>6</v>
      </c>
      <c r="G71" s="21" t="s">
        <v>7</v>
      </c>
      <c r="H71" s="21"/>
      <c r="I71" s="21" t="s">
        <v>9</v>
      </c>
      <c r="J71" s="21" t="s">
        <v>5</v>
      </c>
      <c r="K71" s="21" t="s">
        <v>6</v>
      </c>
      <c r="L71" s="21" t="s">
        <v>7</v>
      </c>
      <c r="M71" s="21"/>
      <c r="N71" s="22" t="s">
        <v>4</v>
      </c>
      <c r="O71" s="22" t="s">
        <v>14</v>
      </c>
      <c r="P71" s="22" t="s">
        <v>4</v>
      </c>
      <c r="Q71" s="22" t="s">
        <v>4</v>
      </c>
      <c r="R71" s="22" t="s">
        <v>14</v>
      </c>
      <c r="S71" s="22" t="s">
        <v>16</v>
      </c>
      <c r="T71" s="22" t="s">
        <v>14</v>
      </c>
      <c r="U71" s="22" t="s">
        <v>16</v>
      </c>
      <c r="V71" s="22" t="s">
        <v>17</v>
      </c>
      <c r="W71" s="22" t="s">
        <v>13</v>
      </c>
      <c r="X71" s="3"/>
      <c r="Y71" s="22"/>
      <c r="Z71" s="22"/>
      <c r="AA71" s="22"/>
      <c r="AD71" s="22"/>
      <c r="AK71" s="12"/>
    </row>
    <row r="72" spans="2:38" x14ac:dyDescent="0.25">
      <c r="B72" s="32"/>
      <c r="C72" s="32"/>
      <c r="D72" s="32"/>
      <c r="E72" s="21">
        <v>2</v>
      </c>
      <c r="F72" s="21">
        <v>2</v>
      </c>
      <c r="G72" s="21">
        <v>0</v>
      </c>
      <c r="H72" s="21"/>
      <c r="I72" s="21">
        <v>4</v>
      </c>
      <c r="J72" s="21">
        <v>0</v>
      </c>
      <c r="K72" s="21">
        <v>2</v>
      </c>
      <c r="L72" s="21">
        <v>0</v>
      </c>
      <c r="M72" s="21"/>
      <c r="N72" s="22"/>
      <c r="O72" s="9">
        <f>IF((1+J72*0.8+K72*0.7-L72*0.5+E72*F72*0.35-E72*G72*0.25)&lt;0.2,0.2,(1+J72*0.8+K72*0.7-L72*0.5+E72*F72*0.35-E72*G72*0.25))</f>
        <v>3.8</v>
      </c>
      <c r="P72" s="8">
        <f>I72*$E$5*O72</f>
        <v>2.7359999999999998</v>
      </c>
      <c r="Q72" s="8"/>
      <c r="R72" s="9">
        <f>(1-J72*0.15+K72*0.5+E72*F72*0.25)</f>
        <v>3</v>
      </c>
      <c r="S72" s="6">
        <f>$F$5*R72</f>
        <v>6</v>
      </c>
      <c r="T72" s="9">
        <f t="shared" ref="T72:T74" si="83">(1+J72*0.1)</f>
        <v>1</v>
      </c>
      <c r="U72" s="6">
        <f>I72*S72*T72</f>
        <v>24</v>
      </c>
      <c r="V72" s="10">
        <f>60*U72</f>
        <v>1440</v>
      </c>
      <c r="W72" s="22"/>
      <c r="X72" s="3"/>
      <c r="Y72" s="22"/>
      <c r="Z72" s="22"/>
      <c r="AA72" s="22"/>
      <c r="AD72" s="22"/>
      <c r="AK72" s="12"/>
    </row>
    <row r="73" spans="2:38" x14ac:dyDescent="0.25">
      <c r="B73" s="32"/>
      <c r="C73" s="32"/>
      <c r="D73" s="32"/>
      <c r="E73" s="22">
        <v>3</v>
      </c>
      <c r="F73" s="22">
        <v>2</v>
      </c>
      <c r="G73" s="22">
        <v>0</v>
      </c>
      <c r="H73" s="22"/>
      <c r="I73" s="22">
        <v>4</v>
      </c>
      <c r="J73" s="22">
        <v>0</v>
      </c>
      <c r="K73" s="22">
        <v>2</v>
      </c>
      <c r="L73" s="22">
        <v>0</v>
      </c>
      <c r="M73" s="22"/>
      <c r="N73" s="22"/>
      <c r="O73" s="9">
        <f>IF((1+J73*0.8+K73*0.7-L73*0.5+E73*F73*0.35-E73*G73*0.25)&lt;0.2,0.2,(1+J73*0.8+K73*0.7-L73*0.5+E73*F73*0.35-E73*G73*0.25))</f>
        <v>4.5</v>
      </c>
      <c r="P73" s="8">
        <f>I73*$E$5*O73</f>
        <v>3.2399999999999998</v>
      </c>
      <c r="Q73" s="8"/>
      <c r="R73" s="9">
        <f>(1-J73*0.15+K73*0.5+E73*F73*0.25)</f>
        <v>3.5</v>
      </c>
      <c r="S73" s="6">
        <f>$F$5*R73</f>
        <v>7</v>
      </c>
      <c r="T73" s="9">
        <f t="shared" si="83"/>
        <v>1</v>
      </c>
      <c r="U73" s="6">
        <f>I73*S73*T73</f>
        <v>28</v>
      </c>
      <c r="V73" s="10">
        <f>60*U73</f>
        <v>1680</v>
      </c>
      <c r="W73" s="3"/>
      <c r="X73" s="3"/>
      <c r="Y73" s="22"/>
      <c r="Z73" s="22"/>
      <c r="AA73" s="22"/>
      <c r="AD73" s="22"/>
      <c r="AK73" s="12"/>
    </row>
    <row r="74" spans="2:38" x14ac:dyDescent="0.25">
      <c r="B74" s="29" t="s">
        <v>28</v>
      </c>
      <c r="C74" s="29" t="s">
        <v>29</v>
      </c>
      <c r="D74" s="29" t="s">
        <v>30</v>
      </c>
      <c r="E74" s="22">
        <v>4</v>
      </c>
      <c r="F74" s="22">
        <v>2</v>
      </c>
      <c r="G74" s="22">
        <v>0</v>
      </c>
      <c r="H74" s="22"/>
      <c r="I74" s="22">
        <v>4</v>
      </c>
      <c r="J74" s="22">
        <v>0</v>
      </c>
      <c r="K74" s="22">
        <v>2</v>
      </c>
      <c r="L74" s="22">
        <v>0</v>
      </c>
      <c r="M74" s="22"/>
      <c r="N74" s="22"/>
      <c r="O74" s="9">
        <f>IF((1+J74*0.8+K74*0.7-L74*0.5+E74*F74*0.35-E74*G74*0.25)&lt;0.2,0.2,(1+J74*0.8+K74*0.7-L74*0.5+E74*F74*0.35-E74*G74*0.25))</f>
        <v>5.1999999999999993</v>
      </c>
      <c r="P74" s="8">
        <f>I74*$E$5*O74</f>
        <v>3.7439999999999993</v>
      </c>
      <c r="Q74" s="8"/>
      <c r="R74" s="9">
        <f>(1-J74*0.15+K74*0.5+E74*F74*0.25)</f>
        <v>4</v>
      </c>
      <c r="S74" s="6">
        <f>$F$5*R74</f>
        <v>8</v>
      </c>
      <c r="T74" s="9">
        <f t="shared" si="83"/>
        <v>1</v>
      </c>
      <c r="U74" s="6">
        <f>I74*S74*T74</f>
        <v>32</v>
      </c>
      <c r="V74" s="10">
        <f t="shared" ref="V74" si="84">60*U74</f>
        <v>1920</v>
      </c>
      <c r="W74" s="3"/>
      <c r="X74" s="3"/>
      <c r="Y74" s="22"/>
      <c r="Z74" s="22"/>
      <c r="AA74" s="22"/>
      <c r="AD74" s="22"/>
      <c r="AK74" s="12"/>
    </row>
    <row r="75" spans="2:38" x14ac:dyDescent="0.25">
      <c r="B75" s="22">
        <v>17</v>
      </c>
      <c r="C75" s="22">
        <v>18</v>
      </c>
      <c r="D75" s="23">
        <f>B75*C75</f>
        <v>306</v>
      </c>
      <c r="E75" s="22">
        <v>5</v>
      </c>
      <c r="F75" s="22"/>
      <c r="G75" s="22"/>
      <c r="H75" s="22"/>
      <c r="I75" s="22">
        <f>SUM(I72:I74)</f>
        <v>12</v>
      </c>
      <c r="J75" s="22"/>
      <c r="K75" s="22"/>
      <c r="L75" s="22"/>
      <c r="M75" s="22"/>
      <c r="N75" s="2">
        <f>E75*$G$5</f>
        <v>2.4</v>
      </c>
      <c r="O75" s="22"/>
      <c r="P75" s="2">
        <f>SUM(P72:P74)</f>
        <v>9.7199999999999989</v>
      </c>
      <c r="Q75" s="8">
        <f>N75+P75</f>
        <v>12.12</v>
      </c>
      <c r="R75" s="3"/>
      <c r="S75" s="3"/>
      <c r="T75" s="3"/>
      <c r="U75" s="3">
        <f>SUM(U72:U74)</f>
        <v>84</v>
      </c>
      <c r="V75" s="11">
        <f>SUM(V72:V74)</f>
        <v>5040</v>
      </c>
      <c r="W75" s="3">
        <f>U75/Q75</f>
        <v>6.9306930693069315</v>
      </c>
      <c r="X75" s="3">
        <f t="shared" ref="X75" si="85">1/W75</f>
        <v>0.14428571428571427</v>
      </c>
      <c r="Y75" s="22"/>
      <c r="Z75" s="12">
        <f>D75/MIN(D$46:D$154)</f>
        <v>1.9615384615384615</v>
      </c>
      <c r="AA75" s="12">
        <f>V75/MAX(V$46:V$154)</f>
        <v>0.10714285714285714</v>
      </c>
      <c r="AB75" s="12"/>
      <c r="AC75" s="2">
        <f>U75/D75</f>
        <v>0.27450980392156865</v>
      </c>
      <c r="AD75" s="12">
        <f>AC75/MAX(AC$46:AC$154)</f>
        <v>0.7899159663865547</v>
      </c>
      <c r="AE75" s="12"/>
      <c r="AF75" s="12">
        <f>W75/MAX(W$46:W$154)</f>
        <v>0.12475247524752477</v>
      </c>
      <c r="AH75" s="2">
        <f>Q75/D75</f>
        <v>3.9607843137254899E-2</v>
      </c>
      <c r="AI75" s="12">
        <f>AH75/MAX(AH$46:AH$154)</f>
        <v>0.67615476317568768</v>
      </c>
      <c r="AK75" s="12">
        <f t="shared" si="73"/>
        <v>0.45733422081703973</v>
      </c>
      <c r="AL75" s="12">
        <f>C75/B75</f>
        <v>1.0588235294117647</v>
      </c>
    </row>
    <row r="76" spans="2:38" s="22" customFormat="1" x14ac:dyDescent="0.25">
      <c r="D76" s="23"/>
      <c r="N76" s="2"/>
      <c r="P76" s="2"/>
      <c r="Q76" s="8"/>
      <c r="R76" s="3"/>
      <c r="S76" s="3"/>
      <c r="T76" s="3"/>
      <c r="U76" s="3"/>
      <c r="V76" s="11"/>
      <c r="W76" s="3"/>
      <c r="X76" s="3"/>
      <c r="Z76" s="12"/>
      <c r="AA76" s="12"/>
      <c r="AB76" s="12"/>
      <c r="AC76" s="2"/>
      <c r="AD76" s="12"/>
      <c r="AE76" s="12"/>
      <c r="AF76" s="12"/>
      <c r="AH76" s="2"/>
      <c r="AI76" s="12"/>
      <c r="AK76" s="12"/>
    </row>
    <row r="77" spans="2:38" s="22" customFormat="1" ht="25.5" x14ac:dyDescent="0.25">
      <c r="B77" s="51" t="s">
        <v>27</v>
      </c>
      <c r="C77" s="51"/>
      <c r="D77" s="51"/>
      <c r="E77" s="46" t="s">
        <v>8</v>
      </c>
      <c r="F77" s="46"/>
      <c r="G77" s="46"/>
      <c r="H77" s="21"/>
      <c r="I77" s="48" t="s">
        <v>11</v>
      </c>
      <c r="J77" s="48"/>
      <c r="K77" s="48"/>
      <c r="L77" s="48"/>
      <c r="M77" s="7"/>
      <c r="N77" s="30" t="s">
        <v>23</v>
      </c>
      <c r="O77" s="49" t="s">
        <v>24</v>
      </c>
      <c r="P77" s="48"/>
      <c r="Q77" s="30" t="s">
        <v>25</v>
      </c>
      <c r="R77" s="49" t="s">
        <v>26</v>
      </c>
      <c r="S77" s="48"/>
      <c r="T77" s="48" t="s">
        <v>15</v>
      </c>
      <c r="U77" s="48"/>
      <c r="V77" s="48"/>
      <c r="W77" s="22" t="s">
        <v>12</v>
      </c>
      <c r="X77" s="29" t="s">
        <v>21</v>
      </c>
      <c r="AK77" s="12"/>
    </row>
    <row r="78" spans="2:38" s="22" customFormat="1" x14ac:dyDescent="0.25">
      <c r="B78" s="51" t="s">
        <v>43</v>
      </c>
      <c r="C78" s="51"/>
      <c r="D78" s="51"/>
      <c r="E78" s="21" t="s">
        <v>9</v>
      </c>
      <c r="F78" s="21" t="s">
        <v>6</v>
      </c>
      <c r="G78" s="21" t="s">
        <v>7</v>
      </c>
      <c r="H78" s="21"/>
      <c r="I78" s="21" t="s">
        <v>9</v>
      </c>
      <c r="J78" s="21" t="s">
        <v>5</v>
      </c>
      <c r="K78" s="21" t="s">
        <v>6</v>
      </c>
      <c r="L78" s="21" t="s">
        <v>7</v>
      </c>
      <c r="M78" s="21"/>
      <c r="N78" s="22" t="s">
        <v>4</v>
      </c>
      <c r="O78" s="22" t="s">
        <v>14</v>
      </c>
      <c r="P78" s="22" t="s">
        <v>4</v>
      </c>
      <c r="Q78" s="22" t="s">
        <v>4</v>
      </c>
      <c r="R78" s="22" t="s">
        <v>14</v>
      </c>
      <c r="S78" s="22" t="s">
        <v>16</v>
      </c>
      <c r="T78" s="22" t="s">
        <v>14</v>
      </c>
      <c r="U78" s="22" t="s">
        <v>16</v>
      </c>
      <c r="V78" s="22" t="s">
        <v>17</v>
      </c>
      <c r="W78" s="22" t="s">
        <v>13</v>
      </c>
      <c r="X78" s="3"/>
      <c r="AK78" s="12"/>
    </row>
    <row r="79" spans="2:38" s="22" customFormat="1" x14ac:dyDescent="0.25">
      <c r="B79" s="32"/>
      <c r="C79" s="32"/>
      <c r="D79" s="32"/>
      <c r="E79" s="22">
        <v>4</v>
      </c>
      <c r="F79" s="22">
        <v>2</v>
      </c>
      <c r="G79" s="22">
        <v>0</v>
      </c>
      <c r="I79" s="22">
        <v>4</v>
      </c>
      <c r="J79" s="22">
        <v>0</v>
      </c>
      <c r="K79" s="22">
        <v>2</v>
      </c>
      <c r="L79" s="22">
        <v>0</v>
      </c>
      <c r="O79" s="9">
        <f t="shared" ref="O79" si="86">IF((1+J79*0.8+K79*0.7-L79*0.5+E79*F79*0.35-E79*G79*0.25)&lt;0.2,0.2,(1+J79*0.8+K79*0.7-L79*0.5+E79*F79*0.35-E79*G79*0.25))</f>
        <v>5.1999999999999993</v>
      </c>
      <c r="P79" s="8">
        <f t="shared" ref="P79" si="87">I79*$E$5*O79</f>
        <v>3.7439999999999993</v>
      </c>
      <c r="Q79" s="8"/>
      <c r="R79" s="9">
        <f t="shared" ref="R79" si="88">(1-J79*0.15+K79*0.5+E79*F79*0.25)</f>
        <v>4</v>
      </c>
      <c r="S79" s="6">
        <f t="shared" ref="S79" si="89">$F$5*R79</f>
        <v>8</v>
      </c>
      <c r="T79" s="9">
        <f t="shared" ref="T79:T81" si="90">(1+J79*0.1)</f>
        <v>1</v>
      </c>
      <c r="U79" s="6">
        <f t="shared" ref="U79" si="91">I79*S79*T79</f>
        <v>32</v>
      </c>
      <c r="V79" s="10">
        <f t="shared" ref="V79:V81" si="92">60*U79</f>
        <v>1920</v>
      </c>
      <c r="W79" s="3"/>
      <c r="X79" s="3"/>
      <c r="AK79" s="12"/>
    </row>
    <row r="80" spans="2:38" s="22" customFormat="1" x14ac:dyDescent="0.25">
      <c r="B80" s="32"/>
      <c r="C80" s="32"/>
      <c r="D80" s="32"/>
      <c r="E80" s="22">
        <v>6</v>
      </c>
      <c r="F80" s="22">
        <v>2</v>
      </c>
      <c r="G80" s="22">
        <v>0</v>
      </c>
      <c r="I80" s="22">
        <v>4</v>
      </c>
      <c r="J80" s="22">
        <v>0</v>
      </c>
      <c r="K80" s="22">
        <v>2</v>
      </c>
      <c r="L80" s="22">
        <v>0</v>
      </c>
      <c r="O80" s="9">
        <f>IF((1+J80*0.8+K80*0.7-L80*0.5+E80*F80*0.35-E80*G80*0.25)&lt;0.2,0.2,(1+J80*0.8+K80*0.7-L80*0.5+E80*F80*0.35-E80*G80*0.25))</f>
        <v>6.6</v>
      </c>
      <c r="P80" s="8">
        <f>I80*$E$5*O80</f>
        <v>4.7519999999999998</v>
      </c>
      <c r="Q80" s="8"/>
      <c r="R80" s="9">
        <f>(1-J80*0.15+K80*0.5+E80*F80*0.25)</f>
        <v>5</v>
      </c>
      <c r="S80" s="6">
        <f>$F$5*R80</f>
        <v>10</v>
      </c>
      <c r="T80" s="9">
        <f t="shared" ref="T80" si="93">(1+J80*0.1)</f>
        <v>1</v>
      </c>
      <c r="U80" s="6">
        <f>I80*S80*T80</f>
        <v>40</v>
      </c>
      <c r="V80" s="10">
        <f t="shared" ref="V80" si="94">60*U80</f>
        <v>2400</v>
      </c>
      <c r="W80" s="3"/>
      <c r="X80" s="3"/>
      <c r="AK80" s="12"/>
    </row>
    <row r="81" spans="2:38" s="22" customFormat="1" x14ac:dyDescent="0.25">
      <c r="B81" s="29" t="s">
        <v>28</v>
      </c>
      <c r="C81" s="29" t="s">
        <v>29</v>
      </c>
      <c r="D81" s="29" t="s">
        <v>30</v>
      </c>
      <c r="E81" s="22">
        <v>8</v>
      </c>
      <c r="F81" s="22">
        <v>2</v>
      </c>
      <c r="G81" s="22">
        <v>0</v>
      </c>
      <c r="I81" s="22">
        <v>8</v>
      </c>
      <c r="J81" s="22">
        <v>0</v>
      </c>
      <c r="K81" s="22">
        <v>2</v>
      </c>
      <c r="L81" s="22">
        <v>0</v>
      </c>
      <c r="O81" s="9">
        <f>IF((1+J81*0.8+K81*0.7-L81*0.5+E81*F81*0.35-E81*G81*0.25)&lt;0.2,0.2,(1+J81*0.8+K81*0.7-L81*0.5+E81*F81*0.35-E81*G81*0.25))</f>
        <v>8</v>
      </c>
      <c r="P81" s="8">
        <f>I81*$E$5*O81</f>
        <v>11.52</v>
      </c>
      <c r="Q81" s="8"/>
      <c r="R81" s="9">
        <f>(1-J81*0.15+K81*0.5+E81*F81*0.25)</f>
        <v>6</v>
      </c>
      <c r="S81" s="6">
        <f>$F$5*R81</f>
        <v>12</v>
      </c>
      <c r="T81" s="9">
        <f t="shared" si="90"/>
        <v>1</v>
      </c>
      <c r="U81" s="6">
        <f>I81*S81*T81</f>
        <v>96</v>
      </c>
      <c r="V81" s="10">
        <f t="shared" si="92"/>
        <v>5760</v>
      </c>
      <c r="W81" s="3"/>
      <c r="X81" s="3"/>
      <c r="AK81" s="12"/>
    </row>
    <row r="82" spans="2:38" s="22" customFormat="1" x14ac:dyDescent="0.25">
      <c r="B82" s="22">
        <v>23</v>
      </c>
      <c r="C82" s="22">
        <v>24</v>
      </c>
      <c r="D82" s="23">
        <f>B82*C82</f>
        <v>552</v>
      </c>
      <c r="E82" s="22">
        <v>24</v>
      </c>
      <c r="I82" s="22">
        <f>SUM(I79:I81)</f>
        <v>16</v>
      </c>
      <c r="N82" s="2">
        <f>E82*$G$5</f>
        <v>11.52</v>
      </c>
      <c r="P82" s="2">
        <f>SUM(P79:P81)</f>
        <v>20.015999999999998</v>
      </c>
      <c r="Q82" s="8">
        <f>N82+P82</f>
        <v>31.535999999999998</v>
      </c>
      <c r="R82" s="3"/>
      <c r="S82" s="3"/>
      <c r="T82" s="3"/>
      <c r="U82" s="3">
        <f>SUM(U79:U81)</f>
        <v>168</v>
      </c>
      <c r="V82" s="11">
        <f>SUM(V79:V81)</f>
        <v>10080</v>
      </c>
      <c r="W82" s="3">
        <f>U82/Q82</f>
        <v>5.3272450532724509</v>
      </c>
      <c r="X82" s="3">
        <f>1/W82</f>
        <v>0.18771428571428569</v>
      </c>
      <c r="Z82" s="12">
        <f>D82/MIN(D$46:D$154)</f>
        <v>3.5384615384615383</v>
      </c>
      <c r="AA82" s="12">
        <f>V82/MAX(V$46:V$154)</f>
        <v>0.21428571428571427</v>
      </c>
      <c r="AB82" s="12"/>
      <c r="AC82" s="2">
        <f>U82/D82</f>
        <v>0.30434782608695654</v>
      </c>
      <c r="AD82" s="12">
        <f>AC82/MAX(AC$46:AC$154)</f>
        <v>0.87577639751552805</v>
      </c>
      <c r="AE82" s="12"/>
      <c r="AF82" s="12">
        <f>W82/MAX(W$46:W$154)</f>
        <v>9.5890410958904118E-2</v>
      </c>
      <c r="AH82" s="2">
        <f>Q82/D82</f>
        <v>5.7130434782608694E-2</v>
      </c>
      <c r="AI82" s="12">
        <f>AH82/MAX(AH$46:AH$154)</f>
        <v>0.97528702753886221</v>
      </c>
      <c r="AK82" s="12">
        <f>AVERAGE(AD82:AF82)</f>
        <v>0.4858334042372161</v>
      </c>
      <c r="AL82" s="12">
        <f>C82/B82</f>
        <v>1.0434782608695652</v>
      </c>
    </row>
    <row r="83" spans="2:38" s="22" customFormat="1" x14ac:dyDescent="0.25">
      <c r="D83" s="23"/>
      <c r="N83" s="2"/>
      <c r="P83" s="2"/>
      <c r="Q83" s="8"/>
      <c r="R83" s="3"/>
      <c r="S83" s="3"/>
      <c r="T83" s="3"/>
      <c r="U83" s="3"/>
      <c r="V83" s="11"/>
      <c r="W83" s="3"/>
      <c r="X83" s="3"/>
      <c r="Z83" s="12"/>
      <c r="AA83" s="12"/>
      <c r="AB83" s="12"/>
      <c r="AC83" s="2"/>
      <c r="AD83" s="12"/>
      <c r="AE83" s="12"/>
      <c r="AF83" s="12"/>
      <c r="AH83" s="2"/>
      <c r="AI83" s="12"/>
      <c r="AK83" s="12"/>
    </row>
    <row r="84" spans="2:38" s="22" customFormat="1" ht="25.5" x14ac:dyDescent="0.25">
      <c r="B84" s="51" t="s">
        <v>27</v>
      </c>
      <c r="C84" s="51"/>
      <c r="D84" s="51"/>
      <c r="E84" s="46" t="s">
        <v>8</v>
      </c>
      <c r="F84" s="46"/>
      <c r="G84" s="46"/>
      <c r="H84" s="21"/>
      <c r="I84" s="48" t="s">
        <v>11</v>
      </c>
      <c r="J84" s="48"/>
      <c r="K84" s="48"/>
      <c r="L84" s="48"/>
      <c r="M84" s="7"/>
      <c r="N84" s="30" t="s">
        <v>23</v>
      </c>
      <c r="O84" s="49" t="s">
        <v>24</v>
      </c>
      <c r="P84" s="48"/>
      <c r="Q84" s="30" t="s">
        <v>25</v>
      </c>
      <c r="R84" s="49" t="s">
        <v>26</v>
      </c>
      <c r="S84" s="48"/>
      <c r="T84" s="48" t="s">
        <v>15</v>
      </c>
      <c r="U84" s="48"/>
      <c r="V84" s="48"/>
      <c r="W84" s="22" t="s">
        <v>12</v>
      </c>
      <c r="X84" s="29" t="s">
        <v>21</v>
      </c>
      <c r="AK84" s="12"/>
    </row>
    <row r="85" spans="2:38" s="22" customFormat="1" x14ac:dyDescent="0.25">
      <c r="B85" s="51" t="s">
        <v>42</v>
      </c>
      <c r="C85" s="51"/>
      <c r="D85" s="51"/>
      <c r="E85" s="21" t="s">
        <v>9</v>
      </c>
      <c r="F85" s="21" t="s">
        <v>6</v>
      </c>
      <c r="G85" s="21" t="s">
        <v>7</v>
      </c>
      <c r="H85" s="21"/>
      <c r="I85" s="21" t="s">
        <v>9</v>
      </c>
      <c r="J85" s="21" t="s">
        <v>5</v>
      </c>
      <c r="K85" s="21" t="s">
        <v>6</v>
      </c>
      <c r="L85" s="21" t="s">
        <v>7</v>
      </c>
      <c r="M85" s="21"/>
      <c r="N85" s="22" t="s">
        <v>4</v>
      </c>
      <c r="O85" s="22" t="s">
        <v>14</v>
      </c>
      <c r="P85" s="22" t="s">
        <v>4</v>
      </c>
      <c r="Q85" s="22" t="s">
        <v>4</v>
      </c>
      <c r="R85" s="22" t="s">
        <v>14</v>
      </c>
      <c r="S85" s="22" t="s">
        <v>16</v>
      </c>
      <c r="T85" s="22" t="s">
        <v>14</v>
      </c>
      <c r="U85" s="22" t="s">
        <v>16</v>
      </c>
      <c r="V85" s="22" t="s">
        <v>17</v>
      </c>
      <c r="W85" s="22" t="s">
        <v>13</v>
      </c>
      <c r="X85" s="3"/>
      <c r="AK85" s="12"/>
    </row>
    <row r="86" spans="2:38" s="22" customFormat="1" x14ac:dyDescent="0.25">
      <c r="B86" s="32"/>
      <c r="C86" s="32"/>
      <c r="D86" s="32"/>
      <c r="E86" s="22">
        <v>2</v>
      </c>
      <c r="F86" s="22">
        <v>2</v>
      </c>
      <c r="G86" s="22">
        <v>0</v>
      </c>
      <c r="I86" s="22">
        <v>4</v>
      </c>
      <c r="J86" s="22">
        <v>0</v>
      </c>
      <c r="K86" s="22">
        <v>2</v>
      </c>
      <c r="L86" s="22">
        <v>0</v>
      </c>
      <c r="O86" s="9">
        <f>IF((1+J86*0.8+K86*0.7-L86*0.5+E86*F86*0.35-E86*G86*0.25)&lt;0.2,0.2,(1+J86*0.8+K86*0.7-L86*0.5+E86*F86*0.35-E86*G86*0.25))</f>
        <v>3.8</v>
      </c>
      <c r="P86" s="8">
        <f>I86*$E$5*O86</f>
        <v>2.7359999999999998</v>
      </c>
      <c r="Q86" s="8"/>
      <c r="R86" s="9">
        <f>(1-J86*0.15+K86*0.5+E86*F86*0.25)</f>
        <v>3</v>
      </c>
      <c r="S86" s="6">
        <f>$F$5*R86</f>
        <v>6</v>
      </c>
      <c r="T86" s="9">
        <f t="shared" ref="T86:T90" si="95">(1+J86*0.1)</f>
        <v>1</v>
      </c>
      <c r="U86" s="6">
        <f t="shared" ref="U86:U89" si="96">I86*S86*T86</f>
        <v>24</v>
      </c>
      <c r="V86" s="10">
        <f t="shared" ref="V86:V90" si="97">60*U86</f>
        <v>1440</v>
      </c>
      <c r="W86" s="3"/>
      <c r="X86" s="3"/>
      <c r="AK86" s="12"/>
    </row>
    <row r="87" spans="2:38" s="22" customFormat="1" x14ac:dyDescent="0.25">
      <c r="B87" s="32"/>
      <c r="C87" s="32"/>
      <c r="D87" s="32"/>
      <c r="E87" s="22">
        <v>3</v>
      </c>
      <c r="F87" s="22">
        <v>2</v>
      </c>
      <c r="G87" s="22">
        <v>0</v>
      </c>
      <c r="I87" s="22">
        <v>4</v>
      </c>
      <c r="J87" s="22">
        <v>0</v>
      </c>
      <c r="K87" s="22">
        <v>2</v>
      </c>
      <c r="L87" s="22">
        <v>0</v>
      </c>
      <c r="O87" s="9">
        <f t="shared" ref="O87" si="98">IF((1+J87*0.8+K87*0.7-L87*0.5+E87*F87*0.35-E87*G87*0.25)&lt;0.2,0.2,(1+J87*0.8+K87*0.7-L87*0.5+E87*F87*0.35-E87*G87*0.25))</f>
        <v>4.5</v>
      </c>
      <c r="P87" s="8">
        <f t="shared" ref="P87" si="99">I87*$E$5*O87</f>
        <v>3.2399999999999998</v>
      </c>
      <c r="Q87" s="8"/>
      <c r="R87" s="9">
        <f t="shared" ref="R87" si="100">(1-J87*0.15+K87*0.5+E87*F87*0.25)</f>
        <v>3.5</v>
      </c>
      <c r="S87" s="6">
        <f t="shared" ref="S87:S89" si="101">$F$5*R87</f>
        <v>7</v>
      </c>
      <c r="T87" s="9">
        <f t="shared" ref="T87" si="102">(1+J87*0.1)</f>
        <v>1</v>
      </c>
      <c r="U87" s="6">
        <f t="shared" ref="U87" si="103">I87*S87*T87</f>
        <v>28</v>
      </c>
      <c r="V87" s="10">
        <f t="shared" ref="V87" si="104">60*U87</f>
        <v>1680</v>
      </c>
      <c r="W87" s="3"/>
      <c r="X87" s="3"/>
      <c r="AK87" s="12"/>
    </row>
    <row r="88" spans="2:38" s="22" customFormat="1" x14ac:dyDescent="0.25">
      <c r="B88" s="32"/>
      <c r="C88" s="32"/>
      <c r="D88" s="32"/>
      <c r="E88" s="22">
        <v>4</v>
      </c>
      <c r="F88" s="22">
        <v>2</v>
      </c>
      <c r="G88" s="22">
        <v>0</v>
      </c>
      <c r="I88" s="22">
        <v>12</v>
      </c>
      <c r="J88" s="22">
        <v>0</v>
      </c>
      <c r="K88" s="22">
        <v>2</v>
      </c>
      <c r="L88" s="22">
        <v>0</v>
      </c>
      <c r="O88" s="9">
        <f t="shared" ref="O88:O89" si="105">IF((1+J88*0.8+K88*0.7-L88*0.5+E88*F88*0.35-E88*G88*0.25)&lt;0.2,0.2,(1+J88*0.8+K88*0.7-L88*0.5+E88*F88*0.35-E88*G88*0.25))</f>
        <v>5.1999999999999993</v>
      </c>
      <c r="P88" s="8">
        <f t="shared" ref="P88:P89" si="106">I88*$E$5*O88</f>
        <v>11.231999999999999</v>
      </c>
      <c r="Q88" s="8"/>
      <c r="R88" s="9">
        <f t="shared" ref="R88:R89" si="107">(1-J88*0.15+K88*0.5+E88*F88*0.25)</f>
        <v>4</v>
      </c>
      <c r="S88" s="6">
        <f t="shared" si="101"/>
        <v>8</v>
      </c>
      <c r="T88" s="9">
        <f t="shared" si="95"/>
        <v>1</v>
      </c>
      <c r="U88" s="6">
        <f t="shared" si="96"/>
        <v>96</v>
      </c>
      <c r="V88" s="10">
        <f t="shared" si="97"/>
        <v>5760</v>
      </c>
      <c r="W88" s="3"/>
      <c r="X88" s="3"/>
      <c r="AK88" s="12"/>
    </row>
    <row r="89" spans="2:38" s="22" customFormat="1" x14ac:dyDescent="0.25">
      <c r="B89" s="32"/>
      <c r="C89" s="32"/>
      <c r="D89" s="32"/>
      <c r="E89" s="22">
        <v>6</v>
      </c>
      <c r="F89" s="22">
        <v>2</v>
      </c>
      <c r="G89" s="22">
        <v>0</v>
      </c>
      <c r="I89" s="22">
        <v>2</v>
      </c>
      <c r="J89" s="22">
        <v>0</v>
      </c>
      <c r="K89" s="22">
        <v>2</v>
      </c>
      <c r="L89" s="22">
        <v>0</v>
      </c>
      <c r="O89" s="9">
        <f t="shared" si="105"/>
        <v>6.6</v>
      </c>
      <c r="P89" s="8">
        <f t="shared" si="106"/>
        <v>2.3759999999999999</v>
      </c>
      <c r="Q89" s="8"/>
      <c r="R89" s="9">
        <f t="shared" si="107"/>
        <v>5</v>
      </c>
      <c r="S89" s="6">
        <f t="shared" si="101"/>
        <v>10</v>
      </c>
      <c r="T89" s="9">
        <f t="shared" si="95"/>
        <v>1</v>
      </c>
      <c r="U89" s="6">
        <f t="shared" si="96"/>
        <v>20</v>
      </c>
      <c r="V89" s="10">
        <f t="shared" si="97"/>
        <v>1200</v>
      </c>
      <c r="W89" s="3"/>
      <c r="X89" s="3"/>
      <c r="AK89" s="12"/>
    </row>
    <row r="90" spans="2:38" s="22" customFormat="1" x14ac:dyDescent="0.25">
      <c r="B90" s="29" t="s">
        <v>28</v>
      </c>
      <c r="C90" s="29" t="s">
        <v>29</v>
      </c>
      <c r="D90" s="29" t="s">
        <v>30</v>
      </c>
      <c r="E90" s="22">
        <v>8</v>
      </c>
      <c r="F90" s="22">
        <v>2</v>
      </c>
      <c r="G90" s="22">
        <v>0</v>
      </c>
      <c r="I90" s="22">
        <v>5</v>
      </c>
      <c r="J90" s="22">
        <v>0</v>
      </c>
      <c r="K90" s="22">
        <v>2</v>
      </c>
      <c r="L90" s="22">
        <v>0</v>
      </c>
      <c r="O90" s="9">
        <f>IF((1+J90*0.8+K90*0.7-L90*0.5+E90*F90*0.35-E90*G90*0.25)&lt;0.2,0.2,(1+J90*0.8+K90*0.7-L90*0.5+E90*F90*0.35-E90*G90*0.25))</f>
        <v>8</v>
      </c>
      <c r="P90" s="8">
        <f>I90*$E$5*O90</f>
        <v>7.1999999999999993</v>
      </c>
      <c r="Q90" s="8"/>
      <c r="R90" s="9">
        <f>(1-J90*0.15+K90*0.5+E90*F90*0.25)</f>
        <v>6</v>
      </c>
      <c r="S90" s="6">
        <f>$F$5*R90</f>
        <v>12</v>
      </c>
      <c r="T90" s="9">
        <f t="shared" si="95"/>
        <v>1</v>
      </c>
      <c r="U90" s="6">
        <f>I90*S90*T90</f>
        <v>60</v>
      </c>
      <c r="V90" s="10">
        <f t="shared" si="97"/>
        <v>3600</v>
      </c>
      <c r="W90" s="3"/>
      <c r="X90" s="3"/>
      <c r="AK90" s="12"/>
    </row>
    <row r="91" spans="2:38" s="22" customFormat="1" x14ac:dyDescent="0.25">
      <c r="B91" s="22">
        <v>27</v>
      </c>
      <c r="C91" s="22">
        <v>27</v>
      </c>
      <c r="D91" s="23">
        <f>B91*C91</f>
        <v>729</v>
      </c>
      <c r="E91" s="22">
        <v>16</v>
      </c>
      <c r="I91" s="22">
        <f>SUM(I86:I90)</f>
        <v>27</v>
      </c>
      <c r="N91" s="2">
        <f>E91*$G$5</f>
        <v>7.68</v>
      </c>
      <c r="P91" s="2">
        <f>SUM(P86:P90)</f>
        <v>26.783999999999999</v>
      </c>
      <c r="Q91" s="8">
        <f>N91+P91</f>
        <v>34.463999999999999</v>
      </c>
      <c r="R91" s="3"/>
      <c r="S91" s="3"/>
      <c r="T91" s="3"/>
      <c r="U91" s="3">
        <f>SUM(U86:U90)</f>
        <v>228</v>
      </c>
      <c r="V91" s="11">
        <f>SUM(V86:V90)</f>
        <v>13680</v>
      </c>
      <c r="W91" s="3">
        <f>U91/Q91</f>
        <v>6.6155988857938723</v>
      </c>
      <c r="X91" s="3">
        <f>1/W91</f>
        <v>0.1511578947368421</v>
      </c>
      <c r="Z91" s="12">
        <f>D91/MIN(D$46:D$154)</f>
        <v>4.6730769230769234</v>
      </c>
      <c r="AA91" s="12">
        <f>V91/MAX(V$46:V$154)</f>
        <v>0.29081632653061223</v>
      </c>
      <c r="AB91" s="12"/>
      <c r="AC91" s="2">
        <f>U91/D91</f>
        <v>0.31275720164609055</v>
      </c>
      <c r="AD91" s="12">
        <f>AC91/MAX(AC$46:AC$154)</f>
        <v>0.89997480473670954</v>
      </c>
      <c r="AE91" s="12"/>
      <c r="AF91" s="12">
        <f>W91/MAX(W$46:W$154)</f>
        <v>0.1190807799442897</v>
      </c>
      <c r="AH91" s="2">
        <f>Q91/D91</f>
        <v>4.7275720164609049E-2</v>
      </c>
      <c r="AI91" s="12">
        <f>AH91/MAX(AH$46:AH$154)</f>
        <v>0.80705488711135009</v>
      </c>
      <c r="AK91" s="12">
        <f>AVERAGE(AD91:AF91)</f>
        <v>0.50952779234049961</v>
      </c>
      <c r="AL91" s="12">
        <f>C91/B91</f>
        <v>1</v>
      </c>
    </row>
    <row r="92" spans="2:38" s="22" customFormat="1" x14ac:dyDescent="0.25">
      <c r="D92" s="23"/>
      <c r="N92" s="2"/>
      <c r="P92" s="2"/>
      <c r="Q92" s="8"/>
      <c r="R92" s="3"/>
      <c r="S92" s="3"/>
      <c r="T92" s="3"/>
      <c r="U92" s="3"/>
      <c r="V92" s="11"/>
      <c r="W92" s="3"/>
      <c r="X92" s="3"/>
      <c r="Z92" s="12"/>
      <c r="AA92" s="12"/>
      <c r="AB92" s="12"/>
      <c r="AC92" s="2"/>
      <c r="AD92" s="12"/>
      <c r="AE92" s="12"/>
      <c r="AF92" s="12"/>
      <c r="AH92" s="2"/>
      <c r="AI92" s="12"/>
      <c r="AK92" s="12"/>
      <c r="AL92" s="12"/>
    </row>
    <row r="93" spans="2:38" s="22" customFormat="1" ht="25.5" x14ac:dyDescent="0.25">
      <c r="B93" s="51" t="s">
        <v>27</v>
      </c>
      <c r="C93" s="51"/>
      <c r="D93" s="51"/>
      <c r="E93" s="46" t="s">
        <v>8</v>
      </c>
      <c r="F93" s="46"/>
      <c r="G93" s="46"/>
      <c r="H93" s="21"/>
      <c r="I93" s="48" t="s">
        <v>11</v>
      </c>
      <c r="J93" s="48"/>
      <c r="K93" s="48"/>
      <c r="L93" s="48"/>
      <c r="M93" s="7"/>
      <c r="N93" s="30" t="s">
        <v>23</v>
      </c>
      <c r="O93" s="49" t="s">
        <v>24</v>
      </c>
      <c r="P93" s="48"/>
      <c r="Q93" s="30" t="s">
        <v>25</v>
      </c>
      <c r="R93" s="49" t="s">
        <v>26</v>
      </c>
      <c r="S93" s="48"/>
      <c r="T93" s="48" t="s">
        <v>15</v>
      </c>
      <c r="U93" s="48"/>
      <c r="V93" s="48"/>
      <c r="W93" s="22" t="s">
        <v>12</v>
      </c>
      <c r="X93" s="29" t="s">
        <v>21</v>
      </c>
      <c r="AK93" s="12"/>
    </row>
    <row r="94" spans="2:38" s="22" customFormat="1" x14ac:dyDescent="0.25">
      <c r="B94" s="51" t="s">
        <v>41</v>
      </c>
      <c r="C94" s="51"/>
      <c r="D94" s="51"/>
      <c r="E94" s="21" t="s">
        <v>9</v>
      </c>
      <c r="F94" s="21" t="s">
        <v>6</v>
      </c>
      <c r="G94" s="21" t="s">
        <v>7</v>
      </c>
      <c r="H94" s="21"/>
      <c r="I94" s="21" t="s">
        <v>9</v>
      </c>
      <c r="J94" s="21" t="s">
        <v>5</v>
      </c>
      <c r="K94" s="21" t="s">
        <v>6</v>
      </c>
      <c r="L94" s="21" t="s">
        <v>7</v>
      </c>
      <c r="M94" s="21"/>
      <c r="N94" s="22" t="s">
        <v>4</v>
      </c>
      <c r="O94" s="22" t="s">
        <v>14</v>
      </c>
      <c r="P94" s="22" t="s">
        <v>4</v>
      </c>
      <c r="Q94" s="22" t="s">
        <v>4</v>
      </c>
      <c r="R94" s="22" t="s">
        <v>14</v>
      </c>
      <c r="S94" s="22" t="s">
        <v>16</v>
      </c>
      <c r="T94" s="22" t="s">
        <v>14</v>
      </c>
      <c r="U94" s="22" t="s">
        <v>16</v>
      </c>
      <c r="V94" s="22" t="s">
        <v>17</v>
      </c>
      <c r="W94" s="22" t="s">
        <v>13</v>
      </c>
      <c r="X94" s="3"/>
      <c r="AK94" s="12"/>
    </row>
    <row r="95" spans="2:38" s="22" customFormat="1" x14ac:dyDescent="0.25">
      <c r="B95" s="32"/>
      <c r="C95" s="32"/>
      <c r="D95" s="32"/>
      <c r="E95" s="22">
        <v>4</v>
      </c>
      <c r="F95" s="22">
        <v>2</v>
      </c>
      <c r="G95" s="22">
        <v>0</v>
      </c>
      <c r="I95" s="22">
        <v>6</v>
      </c>
      <c r="J95" s="22">
        <v>0</v>
      </c>
      <c r="K95" s="22">
        <v>2</v>
      </c>
      <c r="L95" s="22">
        <v>0</v>
      </c>
      <c r="O95" s="9">
        <f t="shared" ref="O95" si="108">IF((1+J95*0.8+K95*0.7-L95*0.5+E95*F95*0.35-E95*G95*0.25)&lt;0.2,0.2,(1+J95*0.8+K95*0.7-L95*0.5+E95*F95*0.35-E95*G95*0.25))</f>
        <v>5.1999999999999993</v>
      </c>
      <c r="P95" s="8">
        <f t="shared" ref="P95" si="109">I95*$E$5*O95</f>
        <v>5.6159999999999997</v>
      </c>
      <c r="Q95" s="8"/>
      <c r="R95" s="9">
        <f t="shared" ref="R95" si="110">(1-J95*0.15+K95*0.5+E95*F95*0.25)</f>
        <v>4</v>
      </c>
      <c r="S95" s="6">
        <f t="shared" ref="S95" si="111">$F$5*R95</f>
        <v>8</v>
      </c>
      <c r="T95" s="9">
        <f t="shared" ref="T95:T97" si="112">(1+J95*0.1)</f>
        <v>1</v>
      </c>
      <c r="U95" s="6">
        <f t="shared" ref="U95" si="113">I95*S95*T95</f>
        <v>48</v>
      </c>
      <c r="V95" s="10">
        <f t="shared" ref="V95:V97" si="114">60*U95</f>
        <v>2880</v>
      </c>
      <c r="W95" s="3"/>
      <c r="X95" s="3"/>
      <c r="AK95" s="12"/>
    </row>
    <row r="96" spans="2:38" s="22" customFormat="1" x14ac:dyDescent="0.25">
      <c r="B96" s="32"/>
      <c r="C96" s="32"/>
      <c r="D96" s="32"/>
      <c r="E96" s="22">
        <v>6</v>
      </c>
      <c r="F96" s="22">
        <v>2</v>
      </c>
      <c r="G96" s="22">
        <v>0</v>
      </c>
      <c r="I96" s="22">
        <v>6</v>
      </c>
      <c r="J96" s="22">
        <v>0</v>
      </c>
      <c r="K96" s="22">
        <v>2</v>
      </c>
      <c r="L96" s="22">
        <v>0</v>
      </c>
      <c r="O96" s="9">
        <f>IF((1+J96*0.8+K96*0.7-L96*0.5+E96*F96*0.35-E96*G96*0.25)&lt;0.2,0.2,(1+J96*0.8+K96*0.7-L96*0.5+E96*F96*0.35-E96*G96*0.25))</f>
        <v>6.6</v>
      </c>
      <c r="P96" s="8">
        <f>I96*$E$5*O96</f>
        <v>7.1280000000000001</v>
      </c>
      <c r="Q96" s="8"/>
      <c r="R96" s="9">
        <f>(1-J96*0.15+K96*0.5+E96*F96*0.25)</f>
        <v>5</v>
      </c>
      <c r="S96" s="6">
        <f>$F$5*R96</f>
        <v>10</v>
      </c>
      <c r="T96" s="9">
        <f t="shared" ref="T96" si="115">(1+J96*0.1)</f>
        <v>1</v>
      </c>
      <c r="U96" s="6">
        <f>I96*S96*T96</f>
        <v>60</v>
      </c>
      <c r="V96" s="10">
        <f t="shared" ref="V96" si="116">60*U96</f>
        <v>3600</v>
      </c>
      <c r="W96" s="3"/>
      <c r="X96" s="3"/>
      <c r="AK96" s="12"/>
    </row>
    <row r="97" spans="2:38" s="22" customFormat="1" x14ac:dyDescent="0.25">
      <c r="B97" s="29" t="s">
        <v>28</v>
      </c>
      <c r="C97" s="29" t="s">
        <v>29</v>
      </c>
      <c r="D97" s="29" t="s">
        <v>30</v>
      </c>
      <c r="E97" s="22">
        <v>8</v>
      </c>
      <c r="F97" s="22">
        <v>2</v>
      </c>
      <c r="G97" s="22">
        <v>0</v>
      </c>
      <c r="I97" s="22">
        <v>21</v>
      </c>
      <c r="J97" s="22">
        <v>0</v>
      </c>
      <c r="K97" s="22">
        <v>2</v>
      </c>
      <c r="L97" s="22">
        <v>0</v>
      </c>
      <c r="O97" s="9">
        <f>IF((1+J97*0.8+K97*0.7-L97*0.5+E97*F97*0.35-E97*G97*0.25)&lt;0.2,0.2,(1+J97*0.8+K97*0.7-L97*0.5+E97*F97*0.35-E97*G97*0.25))</f>
        <v>8</v>
      </c>
      <c r="P97" s="8">
        <f>I97*$E$5*O97</f>
        <v>30.24</v>
      </c>
      <c r="Q97" s="8"/>
      <c r="R97" s="9">
        <f>(1-J97*0.15+K97*0.5+E97*F97*0.25)</f>
        <v>6</v>
      </c>
      <c r="S97" s="6">
        <f>$F$5*R97</f>
        <v>12</v>
      </c>
      <c r="T97" s="9">
        <f t="shared" si="112"/>
        <v>1</v>
      </c>
      <c r="U97" s="6">
        <f>I97*S97*T97</f>
        <v>252</v>
      </c>
      <c r="V97" s="10">
        <f t="shared" si="114"/>
        <v>15120</v>
      </c>
      <c r="W97" s="3"/>
      <c r="X97" s="3"/>
      <c r="AK97" s="12"/>
    </row>
    <row r="98" spans="2:38" s="22" customFormat="1" x14ac:dyDescent="0.25">
      <c r="B98" s="22">
        <v>33</v>
      </c>
      <c r="C98" s="22">
        <v>33</v>
      </c>
      <c r="D98" s="23">
        <f>B98*C98</f>
        <v>1089</v>
      </c>
      <c r="E98" s="22">
        <v>40</v>
      </c>
      <c r="I98" s="22">
        <f>SUM(I95:I97)</f>
        <v>33</v>
      </c>
      <c r="N98" s="2">
        <f>E98*$G$5</f>
        <v>19.2</v>
      </c>
      <c r="P98" s="2">
        <f>SUM(P95:P97)</f>
        <v>42.983999999999995</v>
      </c>
      <c r="Q98" s="8">
        <f>N98+P98</f>
        <v>62.183999999999997</v>
      </c>
      <c r="R98" s="3"/>
      <c r="S98" s="3"/>
      <c r="T98" s="3"/>
      <c r="U98" s="3">
        <f>SUM(U95:U97)</f>
        <v>360</v>
      </c>
      <c r="V98" s="11">
        <f>SUM(V95:V97)</f>
        <v>21600</v>
      </c>
      <c r="W98" s="3">
        <f>U98/Q98</f>
        <v>5.7892705519104597</v>
      </c>
      <c r="X98" s="3">
        <f>1/W98</f>
        <v>0.17273333333333332</v>
      </c>
      <c r="Z98" s="12">
        <f>D98/MIN(D$46:D$154)</f>
        <v>6.9807692307692308</v>
      </c>
      <c r="AA98" s="12">
        <f>V98/MAX(V$46:V$154)</f>
        <v>0.45918367346938777</v>
      </c>
      <c r="AB98" s="12"/>
      <c r="AC98" s="2">
        <f>U98/D98</f>
        <v>0.33057851239669422</v>
      </c>
      <c r="AD98" s="12">
        <f>AC98/MAX(AC$46:AC$154)</f>
        <v>0.9512565356721201</v>
      </c>
      <c r="AE98" s="12"/>
      <c r="AF98" s="12">
        <f>W98/MAX(W$46:W$154)</f>
        <v>0.10420686993438827</v>
      </c>
      <c r="AH98" s="2">
        <f>Q98/D98</f>
        <v>5.7101928374655643E-2</v>
      </c>
      <c r="AI98" s="12">
        <f>AH98/MAX(AH$46:AH$154)</f>
        <v>0.97480038797478163</v>
      </c>
      <c r="AK98" s="12">
        <f>AVERAGE(AD98:AF98)</f>
        <v>0.52773170280325421</v>
      </c>
      <c r="AL98" s="12">
        <f>C98/B98</f>
        <v>1</v>
      </c>
    </row>
    <row r="99" spans="2:38" s="22" customFormat="1" x14ac:dyDescent="0.25">
      <c r="D99" s="23"/>
      <c r="N99" s="2"/>
      <c r="P99" s="2"/>
      <c r="Q99" s="8"/>
      <c r="R99" s="3"/>
      <c r="S99" s="3"/>
      <c r="T99" s="3"/>
      <c r="U99" s="3"/>
      <c r="V99" s="11"/>
      <c r="W99" s="3"/>
      <c r="X99" s="3"/>
      <c r="Z99" s="12"/>
      <c r="AA99" s="12"/>
      <c r="AB99" s="12"/>
      <c r="AC99" s="2"/>
      <c r="AD99" s="12"/>
      <c r="AE99" s="12"/>
      <c r="AF99" s="12"/>
      <c r="AH99" s="2"/>
      <c r="AI99" s="12"/>
      <c r="AK99" s="12"/>
      <c r="AL99" s="12"/>
    </row>
    <row r="100" spans="2:38" s="22" customFormat="1" ht="25.5" x14ac:dyDescent="0.25">
      <c r="B100" s="51" t="s">
        <v>27</v>
      </c>
      <c r="C100" s="51"/>
      <c r="D100" s="51"/>
      <c r="E100" s="46" t="s">
        <v>8</v>
      </c>
      <c r="F100" s="46"/>
      <c r="G100" s="46"/>
      <c r="H100" s="21"/>
      <c r="I100" s="48" t="s">
        <v>11</v>
      </c>
      <c r="J100" s="48"/>
      <c r="K100" s="48"/>
      <c r="L100" s="48"/>
      <c r="M100" s="7"/>
      <c r="N100" s="30" t="s">
        <v>23</v>
      </c>
      <c r="O100" s="49" t="s">
        <v>24</v>
      </c>
      <c r="P100" s="49"/>
      <c r="Q100" s="30" t="s">
        <v>25</v>
      </c>
      <c r="R100" s="49" t="s">
        <v>26</v>
      </c>
      <c r="S100" s="49"/>
      <c r="T100" s="48" t="s">
        <v>15</v>
      </c>
      <c r="U100" s="48"/>
      <c r="V100" s="48"/>
      <c r="W100" s="22" t="s">
        <v>12</v>
      </c>
      <c r="X100" s="29" t="s">
        <v>21</v>
      </c>
      <c r="AK100" s="12"/>
    </row>
    <row r="101" spans="2:38" s="22" customFormat="1" x14ac:dyDescent="0.25">
      <c r="B101" s="51" t="s">
        <v>40</v>
      </c>
      <c r="C101" s="51"/>
      <c r="D101" s="51"/>
      <c r="E101" s="21" t="s">
        <v>9</v>
      </c>
      <c r="F101" s="21" t="s">
        <v>6</v>
      </c>
      <c r="G101" s="21" t="s">
        <v>7</v>
      </c>
      <c r="H101" s="21"/>
      <c r="I101" s="21" t="s">
        <v>9</v>
      </c>
      <c r="J101" s="21" t="s">
        <v>5</v>
      </c>
      <c r="K101" s="21" t="s">
        <v>6</v>
      </c>
      <c r="L101" s="21" t="s">
        <v>7</v>
      </c>
      <c r="M101" s="21"/>
      <c r="N101" s="22" t="s">
        <v>4</v>
      </c>
      <c r="O101" s="22" t="s">
        <v>14</v>
      </c>
      <c r="P101" s="22" t="s">
        <v>4</v>
      </c>
      <c r="Q101" s="22" t="s">
        <v>4</v>
      </c>
      <c r="R101" s="22" t="s">
        <v>14</v>
      </c>
      <c r="S101" s="22" t="s">
        <v>16</v>
      </c>
      <c r="T101" s="22" t="s">
        <v>14</v>
      </c>
      <c r="U101" s="22" t="s">
        <v>16</v>
      </c>
      <c r="V101" s="22" t="s">
        <v>17</v>
      </c>
      <c r="W101" s="22" t="s">
        <v>13</v>
      </c>
      <c r="X101" s="3"/>
      <c r="AK101" s="12"/>
    </row>
    <row r="102" spans="2:38" s="22" customFormat="1" x14ac:dyDescent="0.25">
      <c r="B102" s="32"/>
      <c r="C102" s="32"/>
      <c r="D102" s="32"/>
      <c r="E102" s="22">
        <v>2</v>
      </c>
      <c r="F102" s="22">
        <v>2</v>
      </c>
      <c r="G102" s="22">
        <v>0</v>
      </c>
      <c r="I102" s="22">
        <v>4</v>
      </c>
      <c r="J102" s="22">
        <v>0</v>
      </c>
      <c r="K102" s="22">
        <v>2</v>
      </c>
      <c r="L102" s="22">
        <v>0</v>
      </c>
      <c r="O102" s="9">
        <f t="shared" ref="O102" si="117">IF((1+J102*0.8+K102*0.7-L102*0.5+E102*F102*0.35-E102*G102*0.25)&lt;0.2,0.2,(1+J102*0.8+K102*0.7-L102*0.5+E102*F102*0.35-E102*G102*0.25))</f>
        <v>3.8</v>
      </c>
      <c r="P102" s="8">
        <f t="shared" ref="P102" si="118">I102*$E$5*O102</f>
        <v>2.7359999999999998</v>
      </c>
      <c r="Q102" s="8"/>
      <c r="R102" s="9">
        <f t="shared" ref="R102" si="119">(1-J102*0.15+K102*0.5+E102*F102*0.25)</f>
        <v>3</v>
      </c>
      <c r="S102" s="6">
        <f t="shared" ref="S102:S105" si="120">$F$5*R102</f>
        <v>6</v>
      </c>
      <c r="T102" s="9">
        <f t="shared" ref="T102:T106" si="121">(1+J102*0.1)</f>
        <v>1</v>
      </c>
      <c r="U102" s="6">
        <f t="shared" ref="U102" si="122">I102*S102*T102</f>
        <v>24</v>
      </c>
      <c r="V102" s="10">
        <f t="shared" ref="V102:V106" si="123">60*U102</f>
        <v>1440</v>
      </c>
      <c r="W102" s="3"/>
      <c r="X102" s="3"/>
      <c r="AK102" s="12"/>
    </row>
    <row r="103" spans="2:38" s="22" customFormat="1" x14ac:dyDescent="0.25">
      <c r="B103" s="32"/>
      <c r="C103" s="32"/>
      <c r="D103" s="32"/>
      <c r="E103" s="22">
        <v>3</v>
      </c>
      <c r="F103" s="22">
        <v>2</v>
      </c>
      <c r="G103" s="22">
        <v>0</v>
      </c>
      <c r="I103" s="22">
        <v>4</v>
      </c>
      <c r="J103" s="22">
        <v>0</v>
      </c>
      <c r="K103" s="22">
        <v>2</v>
      </c>
      <c r="L103" s="22">
        <v>0</v>
      </c>
      <c r="O103" s="9">
        <f t="shared" ref="O103:O104" si="124">IF((1+J103*0.8+K103*0.7-L103*0.5+E103*F103*0.35-E103*G103*0.25)&lt;0.2,0.2,(1+J103*0.8+K103*0.7-L103*0.5+E103*F103*0.35-E103*G103*0.25))</f>
        <v>4.5</v>
      </c>
      <c r="P103" s="8">
        <f t="shared" ref="P103:P104" si="125">I103*$E$5*O103</f>
        <v>3.2399999999999998</v>
      </c>
      <c r="Q103" s="8"/>
      <c r="R103" s="9">
        <f t="shared" ref="R103:R104" si="126">(1-J103*0.15+K103*0.5+E103*F103*0.25)</f>
        <v>3.5</v>
      </c>
      <c r="S103" s="6">
        <f t="shared" si="120"/>
        <v>7</v>
      </c>
      <c r="T103" s="9">
        <f t="shared" ref="T103:T104" si="127">(1+J103*0.1)</f>
        <v>1</v>
      </c>
      <c r="U103" s="6">
        <f t="shared" ref="U103:U104" si="128">I103*S103*T103</f>
        <v>28</v>
      </c>
      <c r="V103" s="10">
        <f t="shared" ref="V103:V104" si="129">60*U103</f>
        <v>1680</v>
      </c>
      <c r="W103" s="3"/>
      <c r="X103" s="3"/>
      <c r="AK103" s="12"/>
    </row>
    <row r="104" spans="2:38" s="22" customFormat="1" x14ac:dyDescent="0.25">
      <c r="B104" s="32"/>
      <c r="C104" s="32"/>
      <c r="D104" s="32"/>
      <c r="E104" s="22">
        <v>4</v>
      </c>
      <c r="F104" s="22">
        <v>2</v>
      </c>
      <c r="G104" s="22">
        <v>0</v>
      </c>
      <c r="I104" s="22">
        <v>20</v>
      </c>
      <c r="J104" s="22">
        <v>0</v>
      </c>
      <c r="K104" s="22">
        <v>2</v>
      </c>
      <c r="L104" s="22">
        <v>0</v>
      </c>
      <c r="O104" s="9">
        <f t="shared" si="124"/>
        <v>5.1999999999999993</v>
      </c>
      <c r="P104" s="8">
        <f t="shared" si="125"/>
        <v>18.719999999999995</v>
      </c>
      <c r="Q104" s="8"/>
      <c r="R104" s="9">
        <f t="shared" si="126"/>
        <v>4</v>
      </c>
      <c r="S104" s="6">
        <f t="shared" si="120"/>
        <v>8</v>
      </c>
      <c r="T104" s="9">
        <f t="shared" si="127"/>
        <v>1</v>
      </c>
      <c r="U104" s="6">
        <f t="shared" si="128"/>
        <v>160</v>
      </c>
      <c r="V104" s="10">
        <f t="shared" si="129"/>
        <v>9600</v>
      </c>
      <c r="W104" s="3"/>
      <c r="X104" s="3"/>
      <c r="AK104" s="12"/>
    </row>
    <row r="105" spans="2:38" s="22" customFormat="1" x14ac:dyDescent="0.25">
      <c r="B105" s="32"/>
      <c r="C105" s="32"/>
      <c r="D105" s="32"/>
      <c r="E105" s="22">
        <v>6</v>
      </c>
      <c r="F105" s="22">
        <v>2</v>
      </c>
      <c r="G105" s="22">
        <v>0</v>
      </c>
      <c r="I105" s="22">
        <v>4</v>
      </c>
      <c r="J105" s="22">
        <v>0</v>
      </c>
      <c r="K105" s="22">
        <v>2</v>
      </c>
      <c r="L105" s="22">
        <v>0</v>
      </c>
      <c r="O105" s="9">
        <f t="shared" ref="O105" si="130">IF((1+J105*0.8+K105*0.7-L105*0.5+E105*F105*0.35-E105*G105*0.25)&lt;0.2,0.2,(1+J105*0.8+K105*0.7-L105*0.5+E105*F105*0.35-E105*G105*0.25))</f>
        <v>6.6</v>
      </c>
      <c r="P105" s="8">
        <f t="shared" ref="P105" si="131">I105*$E$5*O105</f>
        <v>4.7519999999999998</v>
      </c>
      <c r="Q105" s="8"/>
      <c r="R105" s="9">
        <f t="shared" ref="R105" si="132">(1-J105*0.15+K105*0.5+E105*F105*0.25)</f>
        <v>5</v>
      </c>
      <c r="S105" s="6">
        <f t="shared" si="120"/>
        <v>10</v>
      </c>
      <c r="T105" s="9">
        <f t="shared" ref="T105" si="133">(1+J105*0.1)</f>
        <v>1</v>
      </c>
      <c r="U105" s="6">
        <f t="shared" ref="U105" si="134">I105*S105*T105</f>
        <v>40</v>
      </c>
      <c r="V105" s="10">
        <f t="shared" ref="V105" si="135">60*U105</f>
        <v>2400</v>
      </c>
      <c r="W105" s="3"/>
      <c r="X105" s="3"/>
      <c r="AK105" s="12"/>
    </row>
    <row r="106" spans="2:38" s="22" customFormat="1" x14ac:dyDescent="0.25">
      <c r="B106" s="29" t="s">
        <v>28</v>
      </c>
      <c r="C106" s="29" t="s">
        <v>29</v>
      </c>
      <c r="D106" s="29" t="s">
        <v>30</v>
      </c>
      <c r="E106" s="22">
        <v>8</v>
      </c>
      <c r="F106" s="22">
        <v>2</v>
      </c>
      <c r="G106" s="22">
        <v>0</v>
      </c>
      <c r="I106" s="22">
        <v>16</v>
      </c>
      <c r="J106" s="22">
        <v>0</v>
      </c>
      <c r="K106" s="22">
        <v>2</v>
      </c>
      <c r="L106" s="22">
        <v>0</v>
      </c>
      <c r="O106" s="9">
        <f>IF((1+J106*0.8+K106*0.7-L106*0.5+E106*F106*0.35-E106*G106*0.25)&lt;0.2,0.2,(1+J106*0.8+K106*0.7-L106*0.5+E106*F106*0.35-E106*G106*0.25))</f>
        <v>8</v>
      </c>
      <c r="P106" s="8">
        <f>I106*$E$5*O106</f>
        <v>23.04</v>
      </c>
      <c r="Q106" s="8"/>
      <c r="R106" s="9">
        <f>(1-J106*0.15+K106*0.5+E106*F106*0.25)</f>
        <v>6</v>
      </c>
      <c r="S106" s="6">
        <f>$F$5*R106</f>
        <v>12</v>
      </c>
      <c r="T106" s="9">
        <f t="shared" si="121"/>
        <v>1</v>
      </c>
      <c r="U106" s="6">
        <f>I106*S106*T106</f>
        <v>192</v>
      </c>
      <c r="V106" s="10">
        <f t="shared" si="123"/>
        <v>11520</v>
      </c>
      <c r="W106" s="3"/>
      <c r="X106" s="3"/>
      <c r="AK106" s="12"/>
    </row>
    <row r="107" spans="2:38" s="22" customFormat="1" x14ac:dyDescent="0.25">
      <c r="B107" s="22">
        <v>37</v>
      </c>
      <c r="C107" s="22">
        <v>36</v>
      </c>
      <c r="D107" s="23">
        <f>B107*C107</f>
        <v>1332</v>
      </c>
      <c r="E107" s="22">
        <v>33</v>
      </c>
      <c r="I107" s="22">
        <f>SUM(I102:I106)</f>
        <v>48</v>
      </c>
      <c r="N107" s="2">
        <f>E107*$G$5</f>
        <v>15.84</v>
      </c>
      <c r="P107" s="2">
        <f>SUM(P102:P106)</f>
        <v>52.487999999999992</v>
      </c>
      <c r="Q107" s="8">
        <f>N107+P107</f>
        <v>68.327999999999989</v>
      </c>
      <c r="R107" s="3"/>
      <c r="S107" s="3"/>
      <c r="T107" s="3"/>
      <c r="U107" s="3">
        <f>SUM(U102:U106)</f>
        <v>444</v>
      </c>
      <c r="V107" s="11">
        <f>SUM(V102:V106)</f>
        <v>26640</v>
      </c>
      <c r="W107" s="3">
        <f>U107/Q107</f>
        <v>6.4980681419037598</v>
      </c>
      <c r="X107" s="3">
        <f>1/W107</f>
        <v>0.15389189189189187</v>
      </c>
      <c r="Z107" s="12">
        <f>D107/MIN(D$46:D$154)</f>
        <v>8.5384615384615383</v>
      </c>
      <c r="AA107" s="12">
        <f>V107/MAX(V$46:V$154)</f>
        <v>0.56632653061224492</v>
      </c>
      <c r="AB107" s="12"/>
      <c r="AC107" s="2">
        <f>U107/D107</f>
        <v>0.33333333333333331</v>
      </c>
      <c r="AD107" s="12">
        <f>AC107/MAX(AC$46:AC$154)</f>
        <v>0.95918367346938771</v>
      </c>
      <c r="AE107" s="12"/>
      <c r="AF107" s="12">
        <f>W107/MAX(W$46:W$154)</f>
        <v>0.11696522655426768</v>
      </c>
      <c r="AH107" s="2">
        <f>Q107/D107</f>
        <v>5.129729729729729E-2</v>
      </c>
      <c r="AI107" s="12">
        <f>AH107/MAX(AH$46:AH$154)</f>
        <v>0.87570817187423355</v>
      </c>
      <c r="AK107" s="12">
        <f>AVERAGE(AD107:AF107)</f>
        <v>0.53807445001182774</v>
      </c>
      <c r="AL107" s="12">
        <f>C107/B107</f>
        <v>0.97297297297297303</v>
      </c>
    </row>
    <row r="109" spans="2:38" s="22" customFormat="1" ht="25.5" x14ac:dyDescent="0.25">
      <c r="B109" s="51" t="s">
        <v>27</v>
      </c>
      <c r="C109" s="51"/>
      <c r="D109" s="51"/>
      <c r="E109" s="46" t="s">
        <v>8</v>
      </c>
      <c r="F109" s="46"/>
      <c r="G109" s="46"/>
      <c r="H109" s="21"/>
      <c r="I109" s="48" t="s">
        <v>11</v>
      </c>
      <c r="J109" s="48"/>
      <c r="K109" s="48"/>
      <c r="L109" s="48"/>
      <c r="M109" s="7"/>
      <c r="N109" s="30" t="s">
        <v>23</v>
      </c>
      <c r="O109" s="49" t="s">
        <v>24</v>
      </c>
      <c r="P109" s="49"/>
      <c r="Q109" s="30" t="s">
        <v>25</v>
      </c>
      <c r="R109" s="49" t="s">
        <v>26</v>
      </c>
      <c r="S109" s="49"/>
      <c r="T109" s="48" t="s">
        <v>15</v>
      </c>
      <c r="U109" s="48"/>
      <c r="V109" s="48"/>
      <c r="W109" s="22" t="s">
        <v>12</v>
      </c>
      <c r="X109" s="29" t="s">
        <v>21</v>
      </c>
      <c r="AK109" s="12"/>
    </row>
    <row r="110" spans="2:38" s="22" customFormat="1" x14ac:dyDescent="0.25">
      <c r="B110" s="51" t="s">
        <v>45</v>
      </c>
      <c r="C110" s="51"/>
      <c r="D110" s="51"/>
      <c r="E110" s="21" t="s">
        <v>9</v>
      </c>
      <c r="F110" s="21" t="s">
        <v>6</v>
      </c>
      <c r="G110" s="21" t="s">
        <v>7</v>
      </c>
      <c r="H110" s="21"/>
      <c r="I110" s="21" t="s">
        <v>9</v>
      </c>
      <c r="J110" s="21" t="s">
        <v>5</v>
      </c>
      <c r="K110" s="21" t="s">
        <v>6</v>
      </c>
      <c r="L110" s="21" t="s">
        <v>7</v>
      </c>
      <c r="M110" s="21"/>
      <c r="N110" s="22" t="s">
        <v>4</v>
      </c>
      <c r="O110" s="22" t="s">
        <v>14</v>
      </c>
      <c r="P110" s="22" t="s">
        <v>4</v>
      </c>
      <c r="Q110" s="22" t="s">
        <v>4</v>
      </c>
      <c r="R110" s="22" t="s">
        <v>14</v>
      </c>
      <c r="S110" s="22" t="s">
        <v>16</v>
      </c>
      <c r="T110" s="22" t="s">
        <v>14</v>
      </c>
      <c r="U110" s="22" t="s">
        <v>16</v>
      </c>
      <c r="V110" s="22" t="s">
        <v>17</v>
      </c>
      <c r="W110" s="22" t="s">
        <v>13</v>
      </c>
      <c r="X110" s="3"/>
      <c r="AK110" s="12"/>
    </row>
    <row r="111" spans="2:38" s="22" customFormat="1" x14ac:dyDescent="0.25">
      <c r="B111" s="32"/>
      <c r="C111" s="32"/>
      <c r="D111" s="32"/>
      <c r="E111" s="22">
        <v>2</v>
      </c>
      <c r="F111" s="22">
        <v>2</v>
      </c>
      <c r="G111" s="22">
        <v>0</v>
      </c>
      <c r="I111" s="22">
        <v>4</v>
      </c>
      <c r="J111" s="22">
        <v>0</v>
      </c>
      <c r="K111" s="22">
        <v>2</v>
      </c>
      <c r="L111" s="22">
        <v>0</v>
      </c>
      <c r="O111" s="9">
        <f t="shared" ref="O111:O114" si="136">IF((1+J111*0.8+K111*0.7-L111*0.5+E111*F111*0.35-E111*G111*0.25)&lt;0.2,0.2,(1+J111*0.8+K111*0.7-L111*0.5+E111*F111*0.35-E111*G111*0.25))</f>
        <v>3.8</v>
      </c>
      <c r="P111" s="8">
        <f t="shared" ref="P111:P114" si="137">I111*$E$5*O111</f>
        <v>2.7359999999999998</v>
      </c>
      <c r="Q111" s="8"/>
      <c r="R111" s="9">
        <f t="shared" ref="R111:R114" si="138">(1-J111*0.15+K111*0.5+E111*F111*0.25)</f>
        <v>3</v>
      </c>
      <c r="S111" s="6">
        <f t="shared" ref="S111:S114" si="139">$F$5*R111</f>
        <v>6</v>
      </c>
      <c r="T111" s="9">
        <f t="shared" ref="T111:T115" si="140">(1+J111*0.1)</f>
        <v>1</v>
      </c>
      <c r="U111" s="6">
        <f t="shared" ref="U111:U114" si="141">I111*S111*T111</f>
        <v>24</v>
      </c>
      <c r="V111" s="10">
        <f t="shared" ref="V111:V115" si="142">60*U111</f>
        <v>1440</v>
      </c>
      <c r="W111" s="3"/>
      <c r="X111" s="3"/>
      <c r="AK111" s="12"/>
    </row>
    <row r="112" spans="2:38" s="22" customFormat="1" x14ac:dyDescent="0.25">
      <c r="B112" s="32"/>
      <c r="C112" s="32"/>
      <c r="D112" s="32"/>
      <c r="E112" s="22">
        <v>3</v>
      </c>
      <c r="F112" s="22">
        <v>2</v>
      </c>
      <c r="G112" s="22">
        <v>0</v>
      </c>
      <c r="I112" s="22">
        <v>4</v>
      </c>
      <c r="J112" s="22">
        <v>0</v>
      </c>
      <c r="K112" s="22">
        <v>2</v>
      </c>
      <c r="L112" s="22">
        <v>0</v>
      </c>
      <c r="O112" s="9">
        <f t="shared" si="136"/>
        <v>4.5</v>
      </c>
      <c r="P112" s="8">
        <f t="shared" si="137"/>
        <v>3.2399999999999998</v>
      </c>
      <c r="Q112" s="8"/>
      <c r="R112" s="9">
        <f t="shared" si="138"/>
        <v>3.5</v>
      </c>
      <c r="S112" s="6">
        <f t="shared" si="139"/>
        <v>7</v>
      </c>
      <c r="T112" s="9">
        <f t="shared" si="140"/>
        <v>1</v>
      </c>
      <c r="U112" s="6">
        <f t="shared" si="141"/>
        <v>28</v>
      </c>
      <c r="V112" s="10">
        <f t="shared" si="142"/>
        <v>1680</v>
      </c>
      <c r="W112" s="3"/>
      <c r="X112" s="3"/>
      <c r="AK112" s="12"/>
    </row>
    <row r="113" spans="2:38" s="22" customFormat="1" x14ac:dyDescent="0.25">
      <c r="B113" s="32"/>
      <c r="C113" s="32"/>
      <c r="D113" s="32"/>
      <c r="E113" s="22">
        <v>4</v>
      </c>
      <c r="F113" s="22">
        <v>2</v>
      </c>
      <c r="G113" s="22">
        <v>0</v>
      </c>
      <c r="I113" s="22">
        <v>28</v>
      </c>
      <c r="J113" s="22">
        <v>0</v>
      </c>
      <c r="K113" s="22">
        <v>2</v>
      </c>
      <c r="L113" s="22">
        <v>0</v>
      </c>
      <c r="O113" s="9">
        <f t="shared" si="136"/>
        <v>5.1999999999999993</v>
      </c>
      <c r="P113" s="8">
        <f t="shared" si="137"/>
        <v>26.207999999999995</v>
      </c>
      <c r="Q113" s="8"/>
      <c r="R113" s="9">
        <f t="shared" si="138"/>
        <v>4</v>
      </c>
      <c r="S113" s="6">
        <f t="shared" si="139"/>
        <v>8</v>
      </c>
      <c r="T113" s="9">
        <f t="shared" si="140"/>
        <v>1</v>
      </c>
      <c r="U113" s="6">
        <f t="shared" si="141"/>
        <v>224</v>
      </c>
      <c r="V113" s="10">
        <f t="shared" si="142"/>
        <v>13440</v>
      </c>
      <c r="W113" s="3"/>
      <c r="X113" s="3"/>
      <c r="AK113" s="12"/>
    </row>
    <row r="114" spans="2:38" s="22" customFormat="1" x14ac:dyDescent="0.25">
      <c r="B114" s="32"/>
      <c r="C114" s="32"/>
      <c r="D114" s="32"/>
      <c r="E114" s="22">
        <v>6</v>
      </c>
      <c r="F114" s="22">
        <v>2</v>
      </c>
      <c r="G114" s="22">
        <v>0</v>
      </c>
      <c r="I114" s="22">
        <v>4</v>
      </c>
      <c r="J114" s="22">
        <v>0</v>
      </c>
      <c r="K114" s="22">
        <v>2</v>
      </c>
      <c r="L114" s="22">
        <v>0</v>
      </c>
      <c r="O114" s="9">
        <f t="shared" si="136"/>
        <v>6.6</v>
      </c>
      <c r="P114" s="8">
        <f t="shared" si="137"/>
        <v>4.7519999999999998</v>
      </c>
      <c r="Q114" s="8"/>
      <c r="R114" s="9">
        <f t="shared" si="138"/>
        <v>5</v>
      </c>
      <c r="S114" s="6">
        <f t="shared" si="139"/>
        <v>10</v>
      </c>
      <c r="T114" s="9">
        <f t="shared" si="140"/>
        <v>1</v>
      </c>
      <c r="U114" s="6">
        <f t="shared" si="141"/>
        <v>40</v>
      </c>
      <c r="V114" s="10">
        <f t="shared" si="142"/>
        <v>2400</v>
      </c>
      <c r="W114" s="3"/>
      <c r="X114" s="3"/>
      <c r="AK114" s="12"/>
    </row>
    <row r="115" spans="2:38" x14ac:dyDescent="0.25">
      <c r="B115" s="29" t="s">
        <v>28</v>
      </c>
      <c r="C115" s="29" t="s">
        <v>29</v>
      </c>
      <c r="D115" s="29" t="s">
        <v>30</v>
      </c>
      <c r="E115" s="22">
        <v>8</v>
      </c>
      <c r="F115" s="22">
        <v>2</v>
      </c>
      <c r="G115" s="22">
        <v>0</v>
      </c>
      <c r="H115" s="22"/>
      <c r="I115" s="22">
        <v>24</v>
      </c>
      <c r="J115" s="22">
        <v>0</v>
      </c>
      <c r="K115" s="22">
        <v>2</v>
      </c>
      <c r="L115" s="22">
        <v>0</v>
      </c>
      <c r="M115" s="22"/>
      <c r="N115" s="22"/>
      <c r="O115" s="9">
        <f>IF((1+J115*0.8+K115*0.7-L115*0.5+E115*F115*0.35-E115*G115*0.25)&lt;0.2,0.2,(1+J115*0.8+K115*0.7-L115*0.5+E115*F115*0.35-E115*G115*0.25))</f>
        <v>8</v>
      </c>
      <c r="P115" s="8">
        <f>I115*$E$5*O115</f>
        <v>34.56</v>
      </c>
      <c r="Q115" s="8"/>
      <c r="R115" s="9">
        <f>(1-J115*0.15+K115*0.5+E115*F115*0.25)</f>
        <v>6</v>
      </c>
      <c r="S115" s="6">
        <f>$F$5*R115</f>
        <v>12</v>
      </c>
      <c r="T115" s="9">
        <f t="shared" si="140"/>
        <v>1</v>
      </c>
      <c r="U115" s="6">
        <f>I115*S115*T115</f>
        <v>288</v>
      </c>
      <c r="V115" s="10">
        <f t="shared" si="142"/>
        <v>17280</v>
      </c>
      <c r="W115" s="3"/>
      <c r="X115" s="3"/>
      <c r="Y115" s="22"/>
      <c r="Z115" s="22"/>
      <c r="AA115" s="22"/>
      <c r="AD115" s="22"/>
      <c r="AF115" s="22"/>
      <c r="AG115" s="22"/>
      <c r="AH115" s="22"/>
      <c r="AI115" s="22"/>
      <c r="AJ115" s="22"/>
      <c r="AK115" s="12"/>
      <c r="AL115" s="22"/>
    </row>
    <row r="116" spans="2:38" x14ac:dyDescent="0.25">
      <c r="B116" s="22">
        <v>37</v>
      </c>
      <c r="C116" s="22">
        <v>48</v>
      </c>
      <c r="D116" s="23">
        <f>B116*C116</f>
        <v>1776</v>
      </c>
      <c r="E116" s="22">
        <v>45</v>
      </c>
      <c r="F116" s="22"/>
      <c r="G116" s="22"/>
      <c r="H116" s="22"/>
      <c r="I116" s="22">
        <f>SUM(I111:I115)</f>
        <v>64</v>
      </c>
      <c r="J116" s="22"/>
      <c r="K116" s="22"/>
      <c r="L116" s="22"/>
      <c r="M116" s="22"/>
      <c r="N116" s="2">
        <f>E116*$G$5</f>
        <v>21.599999999999998</v>
      </c>
      <c r="O116" s="22"/>
      <c r="P116" s="2">
        <f>SUM(P111:P115)</f>
        <v>71.496000000000009</v>
      </c>
      <c r="Q116" s="8">
        <f>N116+P116</f>
        <v>93.096000000000004</v>
      </c>
      <c r="R116" s="3"/>
      <c r="S116" s="3"/>
      <c r="T116" s="3"/>
      <c r="U116" s="3">
        <f>SUM(U111:U115)</f>
        <v>604</v>
      </c>
      <c r="V116" s="11">
        <f>SUM(V111:V115)</f>
        <v>36240</v>
      </c>
      <c r="W116" s="3">
        <f>U116/Q116</f>
        <v>6.4879264415227293</v>
      </c>
      <c r="X116" s="3">
        <f>1/W116</f>
        <v>0.15413245033112583</v>
      </c>
      <c r="Y116" s="22"/>
      <c r="Z116" s="12">
        <f>D116/MIN(D$46:D$154)</f>
        <v>11.384615384615385</v>
      </c>
      <c r="AA116" s="12">
        <f>V116/MAX(V$46:V$154)</f>
        <v>0.77040816326530615</v>
      </c>
      <c r="AB116" s="12"/>
      <c r="AC116" s="2">
        <f>U116/D116</f>
        <v>0.34009009009009011</v>
      </c>
      <c r="AD116" s="12">
        <f>AC116/MAX(AC$46:AC$154)</f>
        <v>0.97862658576944295</v>
      </c>
      <c r="AE116" s="12"/>
      <c r="AF116" s="12">
        <f>W116/MAX(W$46:W$154)</f>
        <v>0.11678267594740913</v>
      </c>
      <c r="AG116" s="22"/>
      <c r="AH116" s="2">
        <f>Q116/D116</f>
        <v>5.2418918918918922E-2</v>
      </c>
      <c r="AI116" s="12">
        <f>AH116/MAX(AH$46:AH$154)</f>
        <v>0.89485563717074623</v>
      </c>
      <c r="AJ116" s="22"/>
      <c r="AK116" s="12">
        <f>AVERAGE(AD116:AF116)</f>
        <v>0.54770463085842602</v>
      </c>
      <c r="AL116" s="12">
        <f>C116/B116</f>
        <v>1.2972972972972974</v>
      </c>
    </row>
    <row r="117" spans="2:38" s="22" customFormat="1" x14ac:dyDescent="0.25"/>
    <row r="118" spans="2:38" s="25" customFormat="1" ht="25.5" x14ac:dyDescent="0.25">
      <c r="B118" s="51" t="s">
        <v>27</v>
      </c>
      <c r="C118" s="51"/>
      <c r="D118" s="51"/>
      <c r="E118" s="46" t="s">
        <v>8</v>
      </c>
      <c r="F118" s="46"/>
      <c r="G118" s="46"/>
      <c r="H118" s="24"/>
      <c r="I118" s="48" t="s">
        <v>11</v>
      </c>
      <c r="J118" s="48"/>
      <c r="K118" s="48"/>
      <c r="L118" s="48"/>
      <c r="M118" s="7"/>
      <c r="N118" s="30" t="s">
        <v>23</v>
      </c>
      <c r="O118" s="49" t="s">
        <v>24</v>
      </c>
      <c r="P118" s="49"/>
      <c r="Q118" s="30" t="s">
        <v>25</v>
      </c>
      <c r="R118" s="49" t="s">
        <v>26</v>
      </c>
      <c r="S118" s="49"/>
      <c r="T118" s="48" t="s">
        <v>15</v>
      </c>
      <c r="U118" s="48"/>
      <c r="V118" s="48"/>
      <c r="W118" s="25" t="s">
        <v>12</v>
      </c>
      <c r="X118" s="31" t="s">
        <v>21</v>
      </c>
      <c r="AK118" s="12"/>
    </row>
    <row r="119" spans="2:38" s="25" customFormat="1" x14ac:dyDescent="0.25">
      <c r="B119" s="53" t="s">
        <v>49</v>
      </c>
      <c r="C119" s="51"/>
      <c r="D119" s="51"/>
      <c r="E119" s="24" t="s">
        <v>9</v>
      </c>
      <c r="F119" s="24" t="s">
        <v>6</v>
      </c>
      <c r="G119" s="24" t="s">
        <v>7</v>
      </c>
      <c r="H119" s="24"/>
      <c r="I119" s="24" t="s">
        <v>9</v>
      </c>
      <c r="J119" s="24" t="s">
        <v>5</v>
      </c>
      <c r="K119" s="24" t="s">
        <v>6</v>
      </c>
      <c r="L119" s="24" t="s">
        <v>7</v>
      </c>
      <c r="M119" s="24"/>
      <c r="N119" s="25" t="s">
        <v>4</v>
      </c>
      <c r="O119" s="25" t="s">
        <v>14</v>
      </c>
      <c r="P119" s="25" t="s">
        <v>4</v>
      </c>
      <c r="Q119" s="25" t="s">
        <v>4</v>
      </c>
      <c r="R119" s="25" t="s">
        <v>14</v>
      </c>
      <c r="S119" s="25" t="s">
        <v>16</v>
      </c>
      <c r="T119" s="25" t="s">
        <v>14</v>
      </c>
      <c r="U119" s="25" t="s">
        <v>16</v>
      </c>
      <c r="V119" s="25" t="s">
        <v>17</v>
      </c>
      <c r="W119" s="25" t="s">
        <v>13</v>
      </c>
      <c r="X119" s="3"/>
      <c r="AK119" s="12"/>
    </row>
    <row r="120" spans="2:38" s="25" customFormat="1" x14ac:dyDescent="0.25">
      <c r="B120" s="32"/>
      <c r="C120" s="32"/>
      <c r="D120" s="32"/>
      <c r="E120" s="25">
        <v>2</v>
      </c>
      <c r="F120" s="25">
        <v>2</v>
      </c>
      <c r="G120" s="25">
        <v>0</v>
      </c>
      <c r="I120" s="25">
        <v>4</v>
      </c>
      <c r="J120" s="25">
        <v>0</v>
      </c>
      <c r="K120" s="25">
        <v>2</v>
      </c>
      <c r="L120" s="25">
        <v>0</v>
      </c>
      <c r="O120" s="9">
        <f t="shared" ref="O120" si="143">IF((1+J120*0.8+K120*0.7-L120*0.5+E120*F120*0.35-E120*G120*0.25)&lt;0.2,0.2,(1+J120*0.8+K120*0.7-L120*0.5+E120*F120*0.35-E120*G120*0.25))</f>
        <v>3.8</v>
      </c>
      <c r="P120" s="8">
        <f t="shared" ref="P120" si="144">I120*$E$5*O120</f>
        <v>2.7359999999999998</v>
      </c>
      <c r="Q120" s="8"/>
      <c r="R120" s="9">
        <f t="shared" ref="R120" si="145">(1-J120*0.15+K120*0.5+E120*F120*0.25)</f>
        <v>3</v>
      </c>
      <c r="S120" s="6">
        <f t="shared" ref="S120" si="146">$F$5*R120</f>
        <v>6</v>
      </c>
      <c r="T120" s="9">
        <f t="shared" ref="T120:T123" si="147">(1+J120*0.1)</f>
        <v>1</v>
      </c>
      <c r="U120" s="6">
        <f t="shared" ref="U120" si="148">I120*S120*T120</f>
        <v>24</v>
      </c>
      <c r="V120" s="10">
        <f t="shared" ref="V120:V123" si="149">60*U120</f>
        <v>1440</v>
      </c>
      <c r="W120" s="3"/>
      <c r="X120" s="3"/>
      <c r="AK120" s="12"/>
    </row>
    <row r="121" spans="2:38" s="25" customFormat="1" x14ac:dyDescent="0.25">
      <c r="B121" s="32"/>
      <c r="C121" s="32"/>
      <c r="D121" s="32"/>
      <c r="E121" s="25">
        <v>3</v>
      </c>
      <c r="F121" s="25">
        <v>2</v>
      </c>
      <c r="G121" s="25">
        <v>0</v>
      </c>
      <c r="I121" s="25">
        <v>20</v>
      </c>
      <c r="J121" s="25">
        <v>0</v>
      </c>
      <c r="K121" s="25">
        <v>2</v>
      </c>
      <c r="L121" s="25">
        <v>0</v>
      </c>
      <c r="O121" s="9">
        <f t="shared" ref="O121" si="150">IF((1+J121*0.8+K121*0.7-L121*0.5+E121*F121*0.35-E121*G121*0.25)&lt;0.2,0.2,(1+J121*0.8+K121*0.7-L121*0.5+E121*F121*0.35-E121*G121*0.25))</f>
        <v>4.5</v>
      </c>
      <c r="P121" s="8">
        <f t="shared" ref="P121" si="151">I121*$E$5*O121</f>
        <v>16.2</v>
      </c>
      <c r="Q121" s="8"/>
      <c r="R121" s="9">
        <f t="shared" ref="R121" si="152">(1-J121*0.15+K121*0.5+E121*F121*0.25)</f>
        <v>3.5</v>
      </c>
      <c r="S121" s="6">
        <f t="shared" ref="S121" si="153">$F$5*R121</f>
        <v>7</v>
      </c>
      <c r="T121" s="9">
        <f t="shared" ref="T121" si="154">(1+J121*0.1)</f>
        <v>1</v>
      </c>
      <c r="U121" s="6">
        <f t="shared" ref="U121" si="155">I121*S121*T121</f>
        <v>140</v>
      </c>
      <c r="V121" s="10">
        <f t="shared" ref="V121" si="156">60*U121</f>
        <v>8400</v>
      </c>
      <c r="W121" s="3"/>
      <c r="X121" s="3"/>
      <c r="AK121" s="12"/>
    </row>
    <row r="122" spans="2:38" s="25" customFormat="1" x14ac:dyDescent="0.25">
      <c r="B122" s="32"/>
      <c r="C122" s="32"/>
      <c r="D122" s="32"/>
      <c r="E122" s="25">
        <v>4</v>
      </c>
      <c r="F122" s="25">
        <v>2</v>
      </c>
      <c r="G122" s="25">
        <v>0</v>
      </c>
      <c r="I122" s="25">
        <v>4</v>
      </c>
      <c r="J122" s="25">
        <v>0</v>
      </c>
      <c r="K122" s="25">
        <v>2</v>
      </c>
      <c r="L122" s="25">
        <v>0</v>
      </c>
      <c r="O122" s="9">
        <f t="shared" ref="O122" si="157">IF((1+J122*0.8+K122*0.7-L122*0.5+E122*F122*0.35-E122*G122*0.25)&lt;0.2,0.2,(1+J122*0.8+K122*0.7-L122*0.5+E122*F122*0.35-E122*G122*0.25))</f>
        <v>5.1999999999999993</v>
      </c>
      <c r="P122" s="8">
        <f t="shared" ref="P122" si="158">I122*$E$5*O122</f>
        <v>3.7439999999999993</v>
      </c>
      <c r="Q122" s="8"/>
      <c r="R122" s="9">
        <f t="shared" ref="R122" si="159">(1-J122*0.15+K122*0.5+E122*F122*0.25)</f>
        <v>4</v>
      </c>
      <c r="S122" s="6">
        <f t="shared" ref="S122" si="160">$F$5*R122</f>
        <v>8</v>
      </c>
      <c r="T122" s="9">
        <f t="shared" ref="T122" si="161">(1+J122*0.1)</f>
        <v>1</v>
      </c>
      <c r="U122" s="6">
        <f t="shared" ref="U122" si="162">I122*S122*T122</f>
        <v>32</v>
      </c>
      <c r="V122" s="10">
        <f t="shared" ref="V122" si="163">60*U122</f>
        <v>1920</v>
      </c>
      <c r="W122" s="3"/>
      <c r="X122" s="3"/>
      <c r="AK122" s="12"/>
    </row>
    <row r="123" spans="2:38" s="25" customFormat="1" x14ac:dyDescent="0.25">
      <c r="B123" s="31" t="s">
        <v>28</v>
      </c>
      <c r="C123" s="31" t="s">
        <v>29</v>
      </c>
      <c r="D123" s="31" t="s">
        <v>30</v>
      </c>
      <c r="E123" s="25">
        <v>6</v>
      </c>
      <c r="F123" s="25">
        <v>2</v>
      </c>
      <c r="G123" s="25">
        <v>0</v>
      </c>
      <c r="I123" s="25">
        <v>20</v>
      </c>
      <c r="J123" s="25">
        <v>0</v>
      </c>
      <c r="K123" s="25">
        <v>2</v>
      </c>
      <c r="L123" s="25">
        <v>0</v>
      </c>
      <c r="O123" s="9">
        <f>IF((1+J123*0.8+K123*0.7-L123*0.5+E123*F123*0.35-E123*G123*0.25)&lt;0.2,0.2,(1+J123*0.8+K123*0.7-L123*0.5+E123*F123*0.35-E123*G123*0.25))</f>
        <v>6.6</v>
      </c>
      <c r="P123" s="8">
        <f>I123*$E$5*O123</f>
        <v>23.759999999999998</v>
      </c>
      <c r="Q123" s="8"/>
      <c r="R123" s="9">
        <f>(1-J123*0.15+K123*0.5+E123*F123*0.25)</f>
        <v>5</v>
      </c>
      <c r="S123" s="6">
        <f>$F$5*R123</f>
        <v>10</v>
      </c>
      <c r="T123" s="9">
        <f t="shared" si="147"/>
        <v>1</v>
      </c>
      <c r="U123" s="6">
        <f>I123*S123*T123</f>
        <v>200</v>
      </c>
      <c r="V123" s="10">
        <f t="shared" si="149"/>
        <v>12000</v>
      </c>
      <c r="W123" s="3"/>
      <c r="X123" s="3"/>
      <c r="AK123" s="12"/>
    </row>
    <row r="124" spans="2:38" s="25" customFormat="1" x14ac:dyDescent="0.25">
      <c r="B124" s="25">
        <v>42</v>
      </c>
      <c r="C124" s="25">
        <v>42</v>
      </c>
      <c r="D124" s="23">
        <f>B124*C124</f>
        <v>1764</v>
      </c>
      <c r="E124" s="25">
        <v>36</v>
      </c>
      <c r="I124" s="25">
        <f>SUM(I120:I123)</f>
        <v>48</v>
      </c>
      <c r="N124" s="2">
        <f>E124*$G$5</f>
        <v>17.28</v>
      </c>
      <c r="P124" s="2">
        <f>SUM(P120:P123)</f>
        <v>46.44</v>
      </c>
      <c r="Q124" s="8">
        <f>N124+P124</f>
        <v>63.72</v>
      </c>
      <c r="R124" s="3"/>
      <c r="S124" s="3"/>
      <c r="T124" s="3"/>
      <c r="U124" s="3">
        <f>SUM(U120:U123)</f>
        <v>396</v>
      </c>
      <c r="V124" s="11">
        <f>SUM(V120:V123)</f>
        <v>23760</v>
      </c>
      <c r="W124" s="3">
        <f>U124/Q124</f>
        <v>6.2146892655367232</v>
      </c>
      <c r="X124" s="3">
        <f>1/W124</f>
        <v>0.16090909090909092</v>
      </c>
      <c r="Z124" s="12">
        <f>D124/MIN(D$46:D$154)</f>
        <v>11.307692307692308</v>
      </c>
      <c r="AA124" s="12">
        <f>V124/MAX(V$46:V$154)</f>
        <v>0.50510204081632648</v>
      </c>
      <c r="AB124" s="12"/>
      <c r="AC124" s="2">
        <f>U124/D124</f>
        <v>0.22448979591836735</v>
      </c>
      <c r="AD124" s="12">
        <f>AC124/MAX(AC$46:AC$154)</f>
        <v>0.64598084131611833</v>
      </c>
      <c r="AE124" s="12"/>
      <c r="AF124" s="12">
        <f>W124/MAX(W$46:W$154)</f>
        <v>0.11186440677966102</v>
      </c>
      <c r="AH124" s="2">
        <f>Q124/D124</f>
        <v>3.6122448979591833E-2</v>
      </c>
      <c r="AI124" s="12">
        <f>AH124/MAX(AH$46:AH$154)</f>
        <v>0.6166547835105004</v>
      </c>
      <c r="AK124" s="12">
        <f>AVERAGE(AD124:AF124)</f>
        <v>0.37892262404788968</v>
      </c>
      <c r="AL124" s="12">
        <f>C124/B124</f>
        <v>1</v>
      </c>
    </row>
    <row r="125" spans="2:38" s="25" customFormat="1" x14ac:dyDescent="0.25"/>
    <row r="126" spans="2:38" ht="25.5" x14ac:dyDescent="0.25">
      <c r="B126" s="51" t="s">
        <v>27</v>
      </c>
      <c r="C126" s="51"/>
      <c r="D126" s="51"/>
      <c r="E126" s="46" t="s">
        <v>8</v>
      </c>
      <c r="F126" s="46"/>
      <c r="G126" s="46"/>
      <c r="H126" s="21"/>
      <c r="I126" s="48" t="s">
        <v>11</v>
      </c>
      <c r="J126" s="48"/>
      <c r="K126" s="48"/>
      <c r="L126" s="48"/>
      <c r="M126" s="7"/>
      <c r="N126" s="30" t="s">
        <v>23</v>
      </c>
      <c r="O126" s="49" t="s">
        <v>24</v>
      </c>
      <c r="P126" s="49"/>
      <c r="Q126" s="30" t="s">
        <v>25</v>
      </c>
      <c r="R126" s="49" t="s">
        <v>26</v>
      </c>
      <c r="S126" s="49"/>
      <c r="T126" s="48" t="s">
        <v>15</v>
      </c>
      <c r="U126" s="48"/>
      <c r="V126" s="48"/>
      <c r="W126" s="22" t="s">
        <v>12</v>
      </c>
      <c r="X126" s="29" t="s">
        <v>21</v>
      </c>
      <c r="Y126" s="22"/>
      <c r="Z126" s="22"/>
      <c r="AA126" s="22"/>
      <c r="AD126" s="22"/>
      <c r="AF126" s="22"/>
      <c r="AG126" s="22"/>
      <c r="AH126" s="22"/>
      <c r="AI126" s="22"/>
      <c r="AJ126" s="22"/>
      <c r="AK126" s="12"/>
      <c r="AL126" s="22"/>
    </row>
    <row r="127" spans="2:38" s="22" customFormat="1" x14ac:dyDescent="0.25">
      <c r="B127" s="51" t="s">
        <v>39</v>
      </c>
      <c r="C127" s="51"/>
      <c r="D127" s="51"/>
      <c r="E127" s="21" t="s">
        <v>9</v>
      </c>
      <c r="F127" s="21" t="s">
        <v>6</v>
      </c>
      <c r="G127" s="21" t="s">
        <v>7</v>
      </c>
      <c r="H127" s="21"/>
      <c r="I127" s="21" t="s">
        <v>9</v>
      </c>
      <c r="J127" s="21" t="s">
        <v>5</v>
      </c>
      <c r="K127" s="21" t="s">
        <v>6</v>
      </c>
      <c r="L127" s="21" t="s">
        <v>7</v>
      </c>
      <c r="M127" s="21"/>
      <c r="N127" s="22" t="s">
        <v>4</v>
      </c>
      <c r="O127" s="22" t="s">
        <v>14</v>
      </c>
      <c r="P127" s="22" t="s">
        <v>4</v>
      </c>
      <c r="Q127" s="22" t="s">
        <v>4</v>
      </c>
      <c r="R127" s="22" t="s">
        <v>14</v>
      </c>
      <c r="S127" s="22" t="s">
        <v>16</v>
      </c>
      <c r="T127" s="22" t="s">
        <v>14</v>
      </c>
      <c r="U127" s="22" t="s">
        <v>16</v>
      </c>
      <c r="V127" s="22" t="s">
        <v>17</v>
      </c>
      <c r="W127" s="22" t="s">
        <v>13</v>
      </c>
      <c r="X127" s="3"/>
      <c r="AK127" s="12"/>
    </row>
    <row r="128" spans="2:38" s="22" customFormat="1" x14ac:dyDescent="0.25">
      <c r="B128" s="32"/>
      <c r="C128" s="32"/>
      <c r="D128" s="32"/>
      <c r="E128" s="22">
        <v>4</v>
      </c>
      <c r="F128" s="22">
        <v>2</v>
      </c>
      <c r="G128" s="22">
        <v>0</v>
      </c>
      <c r="I128" s="22">
        <v>8</v>
      </c>
      <c r="J128" s="22">
        <v>0</v>
      </c>
      <c r="K128" s="22">
        <v>2</v>
      </c>
      <c r="L128" s="22">
        <v>0</v>
      </c>
      <c r="O128" s="9">
        <f t="shared" ref="O128" si="164">IF((1+J128*0.8+K128*0.7-L128*0.5+E128*F128*0.35-E128*G128*0.25)&lt;0.2,0.2,(1+J128*0.8+K128*0.7-L128*0.5+E128*F128*0.35-E128*G128*0.25))</f>
        <v>5.1999999999999993</v>
      </c>
      <c r="P128" s="8">
        <f t="shared" ref="P128" si="165">I128*$E$5*O128</f>
        <v>7.4879999999999987</v>
      </c>
      <c r="Q128" s="8"/>
      <c r="R128" s="9">
        <f t="shared" ref="R128" si="166">(1-J128*0.15+K128*0.5+E128*F128*0.25)</f>
        <v>4</v>
      </c>
      <c r="S128" s="6">
        <f t="shared" ref="S128:S129" si="167">$F$5*R128</f>
        <v>8</v>
      </c>
      <c r="T128" s="9">
        <f t="shared" ref="T128:T130" si="168">(1+J128*0.1)</f>
        <v>1</v>
      </c>
      <c r="U128" s="6">
        <f t="shared" ref="U128" si="169">I128*S128*T128</f>
        <v>64</v>
      </c>
      <c r="V128" s="10">
        <f t="shared" ref="V128:V130" si="170">60*U128</f>
        <v>3840</v>
      </c>
      <c r="W128" s="3"/>
      <c r="X128" s="3"/>
      <c r="AK128" s="12"/>
    </row>
    <row r="129" spans="2:38" s="22" customFormat="1" x14ac:dyDescent="0.25">
      <c r="B129" s="32"/>
      <c r="C129" s="32"/>
      <c r="D129" s="32"/>
      <c r="E129" s="22">
        <v>6</v>
      </c>
      <c r="F129" s="22">
        <v>2</v>
      </c>
      <c r="G129" s="22">
        <v>0</v>
      </c>
      <c r="I129" s="22">
        <v>8</v>
      </c>
      <c r="J129" s="22">
        <v>0</v>
      </c>
      <c r="K129" s="22">
        <v>2</v>
      </c>
      <c r="L129" s="22">
        <v>0</v>
      </c>
      <c r="O129" s="9">
        <f t="shared" ref="O129" si="171">IF((1+J129*0.8+K129*0.7-L129*0.5+E129*F129*0.35-E129*G129*0.25)&lt;0.2,0.2,(1+J129*0.8+K129*0.7-L129*0.5+E129*F129*0.35-E129*G129*0.25))</f>
        <v>6.6</v>
      </c>
      <c r="P129" s="8">
        <f t="shared" ref="P129" si="172">I129*$E$5*O129</f>
        <v>9.5039999999999996</v>
      </c>
      <c r="Q129" s="8"/>
      <c r="R129" s="9">
        <f t="shared" ref="R129" si="173">(1-J129*0.15+K129*0.5+E129*F129*0.25)</f>
        <v>5</v>
      </c>
      <c r="S129" s="6">
        <f t="shared" si="167"/>
        <v>10</v>
      </c>
      <c r="T129" s="9">
        <f t="shared" ref="T129" si="174">(1+J129*0.1)</f>
        <v>1</v>
      </c>
      <c r="U129" s="6">
        <f t="shared" ref="U129" si="175">I129*S129*T129</f>
        <v>80</v>
      </c>
      <c r="V129" s="10">
        <f t="shared" ref="V129" si="176">60*U129</f>
        <v>4800</v>
      </c>
      <c r="W129" s="3"/>
      <c r="X129" s="3"/>
      <c r="AK129" s="12"/>
    </row>
    <row r="130" spans="2:38" s="22" customFormat="1" x14ac:dyDescent="0.25">
      <c r="B130" s="29" t="s">
        <v>28</v>
      </c>
      <c r="C130" s="29" t="s">
        <v>29</v>
      </c>
      <c r="D130" s="29" t="s">
        <v>30</v>
      </c>
      <c r="E130" s="22">
        <v>8</v>
      </c>
      <c r="F130" s="22">
        <v>2</v>
      </c>
      <c r="G130" s="22">
        <v>0</v>
      </c>
      <c r="I130" s="22">
        <v>40</v>
      </c>
      <c r="J130" s="22">
        <v>0</v>
      </c>
      <c r="K130" s="22">
        <v>2</v>
      </c>
      <c r="L130" s="22">
        <v>0</v>
      </c>
      <c r="O130" s="9">
        <f>IF((1+J130*0.8+K130*0.7-L130*0.5+E130*F130*0.35-E130*G130*0.25)&lt;0.2,0.2,(1+J130*0.8+K130*0.7-L130*0.5+E130*F130*0.35-E130*G130*0.25))</f>
        <v>8</v>
      </c>
      <c r="P130" s="8">
        <f>I130*$E$5*O130</f>
        <v>57.599999999999994</v>
      </c>
      <c r="Q130" s="8"/>
      <c r="R130" s="9">
        <f>(1-J130*0.15+K130*0.5+E130*F130*0.25)</f>
        <v>6</v>
      </c>
      <c r="S130" s="6">
        <f>$F$5*R130</f>
        <v>12</v>
      </c>
      <c r="T130" s="9">
        <f t="shared" si="168"/>
        <v>1</v>
      </c>
      <c r="U130" s="6">
        <f>I130*S130*T130</f>
        <v>480</v>
      </c>
      <c r="V130" s="10">
        <f t="shared" si="170"/>
        <v>28800</v>
      </c>
      <c r="W130" s="3"/>
      <c r="X130" s="3"/>
      <c r="AK130" s="12"/>
    </row>
    <row r="131" spans="2:38" s="22" customFormat="1" x14ac:dyDescent="0.25">
      <c r="B131" s="22">
        <v>43</v>
      </c>
      <c r="C131" s="22">
        <v>42</v>
      </c>
      <c r="D131" s="23">
        <f>B131*C131</f>
        <v>1806</v>
      </c>
      <c r="E131" s="22">
        <v>65</v>
      </c>
      <c r="I131" s="22">
        <f>SUM(I128:I130)</f>
        <v>56</v>
      </c>
      <c r="N131" s="2">
        <f>E131*$G$5</f>
        <v>31.2</v>
      </c>
      <c r="P131" s="2">
        <f>SUM(P128:P130)</f>
        <v>74.591999999999985</v>
      </c>
      <c r="Q131" s="8">
        <f>N131+P131</f>
        <v>105.79199999999999</v>
      </c>
      <c r="R131" s="3"/>
      <c r="S131" s="3"/>
      <c r="T131" s="3"/>
      <c r="U131" s="3">
        <f>SUM(U128:U130)</f>
        <v>624</v>
      </c>
      <c r="V131" s="11">
        <f>SUM(V128:V130)</f>
        <v>37440</v>
      </c>
      <c r="W131" s="3">
        <f>U131/Q131</f>
        <v>5.8983666061705993</v>
      </c>
      <c r="X131" s="3">
        <f>1/W131</f>
        <v>0.16953846153846153</v>
      </c>
      <c r="Z131" s="12">
        <f>D131/MIN(D$46:D$154)</f>
        <v>11.576923076923077</v>
      </c>
      <c r="AA131" s="12">
        <f>V131/MAX(V$46:V$154)</f>
        <v>0.79591836734693877</v>
      </c>
      <c r="AB131" s="12"/>
      <c r="AC131" s="2">
        <f>U131/D131</f>
        <v>0.34551495016611294</v>
      </c>
      <c r="AD131" s="12">
        <f>AC131/MAX(AC$46:AC$154)</f>
        <v>0.99423689741677401</v>
      </c>
      <c r="AE131" s="12"/>
      <c r="AF131" s="12">
        <f>W131/MAX(W$46:W$154)</f>
        <v>0.10617059891107078</v>
      </c>
      <c r="AH131" s="2">
        <f>Q131/D131</f>
        <v>5.8578073089700991E-2</v>
      </c>
      <c r="AI131" s="12">
        <f>AH131/MAX(AH$46:AH$154)</f>
        <v>1</v>
      </c>
      <c r="AK131" s="12">
        <f>AVERAGE(AD131:AF131)</f>
        <v>0.55020374816392237</v>
      </c>
      <c r="AL131" s="12">
        <f>C131/B131</f>
        <v>0.97674418604651159</v>
      </c>
    </row>
    <row r="132" spans="2:38" s="22" customFormat="1" x14ac:dyDescent="0.25"/>
    <row r="133" spans="2:38" s="22" customFormat="1" ht="25.5" x14ac:dyDescent="0.25">
      <c r="B133" s="51" t="s">
        <v>27</v>
      </c>
      <c r="C133" s="51"/>
      <c r="D133" s="51"/>
      <c r="E133" s="46" t="s">
        <v>8</v>
      </c>
      <c r="F133" s="46"/>
      <c r="G133" s="46"/>
      <c r="H133" s="21"/>
      <c r="I133" s="48" t="s">
        <v>11</v>
      </c>
      <c r="J133" s="48"/>
      <c r="K133" s="48"/>
      <c r="L133" s="48"/>
      <c r="M133" s="7"/>
      <c r="N133" s="30" t="s">
        <v>23</v>
      </c>
      <c r="O133" s="49" t="s">
        <v>24</v>
      </c>
      <c r="P133" s="49"/>
      <c r="Q133" s="30" t="s">
        <v>25</v>
      </c>
      <c r="R133" s="49" t="s">
        <v>26</v>
      </c>
      <c r="S133" s="49"/>
      <c r="T133" s="48" t="s">
        <v>15</v>
      </c>
      <c r="U133" s="48"/>
      <c r="V133" s="48"/>
      <c r="W133" s="22" t="s">
        <v>12</v>
      </c>
      <c r="X133" s="29" t="s">
        <v>21</v>
      </c>
      <c r="AK133" s="12"/>
    </row>
    <row r="134" spans="2:38" s="22" customFormat="1" x14ac:dyDescent="0.25">
      <c r="B134" s="51" t="s">
        <v>47</v>
      </c>
      <c r="C134" s="51"/>
      <c r="D134" s="51"/>
      <c r="E134" s="21" t="s">
        <v>9</v>
      </c>
      <c r="F134" s="21" t="s">
        <v>6</v>
      </c>
      <c r="G134" s="21" t="s">
        <v>7</v>
      </c>
      <c r="H134" s="21"/>
      <c r="I134" s="21" t="s">
        <v>9</v>
      </c>
      <c r="J134" s="21" t="s">
        <v>5</v>
      </c>
      <c r="K134" s="21" t="s">
        <v>6</v>
      </c>
      <c r="L134" s="21" t="s">
        <v>7</v>
      </c>
      <c r="M134" s="21"/>
      <c r="N134" s="22" t="s">
        <v>4</v>
      </c>
      <c r="O134" s="22" t="s">
        <v>14</v>
      </c>
      <c r="P134" s="22" t="s">
        <v>4</v>
      </c>
      <c r="Q134" s="22" t="s">
        <v>4</v>
      </c>
      <c r="R134" s="22" t="s">
        <v>14</v>
      </c>
      <c r="S134" s="22" t="s">
        <v>16</v>
      </c>
      <c r="T134" s="22" t="s">
        <v>14</v>
      </c>
      <c r="U134" s="22" t="s">
        <v>16</v>
      </c>
      <c r="V134" s="22" t="s">
        <v>17</v>
      </c>
      <c r="W134" s="22" t="s">
        <v>13</v>
      </c>
      <c r="X134" s="3"/>
      <c r="AK134" s="12"/>
    </row>
    <row r="135" spans="2:38" s="22" customFormat="1" x14ac:dyDescent="0.25">
      <c r="B135" s="32"/>
      <c r="C135" s="32"/>
      <c r="D135" s="32"/>
      <c r="E135" s="22">
        <v>2</v>
      </c>
      <c r="F135" s="22">
        <v>2</v>
      </c>
      <c r="G135" s="22">
        <v>0</v>
      </c>
      <c r="I135" s="22">
        <v>4</v>
      </c>
      <c r="J135" s="22">
        <v>0</v>
      </c>
      <c r="K135" s="22">
        <v>2</v>
      </c>
      <c r="L135" s="22">
        <v>0</v>
      </c>
      <c r="O135" s="9">
        <f t="shared" ref="O135:O138" si="177">IF((1+J135*0.8+K135*0.7-L135*0.5+E135*F135*0.35-E135*G135*0.25)&lt;0.2,0.2,(1+J135*0.8+K135*0.7-L135*0.5+E135*F135*0.35-E135*G135*0.25))</f>
        <v>3.8</v>
      </c>
      <c r="P135" s="8">
        <f t="shared" ref="P135:P138" si="178">I135*$E$5*O135</f>
        <v>2.7359999999999998</v>
      </c>
      <c r="Q135" s="8"/>
      <c r="R135" s="9">
        <f t="shared" ref="R135:R138" si="179">(1-J135*0.15+K135*0.5+E135*F135*0.25)</f>
        <v>3</v>
      </c>
      <c r="S135" s="6">
        <f t="shared" ref="S135:S138" si="180">$F$5*R135</f>
        <v>6</v>
      </c>
      <c r="T135" s="9">
        <f t="shared" ref="T135:T139" si="181">(1+J135*0.1)</f>
        <v>1</v>
      </c>
      <c r="U135" s="6">
        <f t="shared" ref="U135:U138" si="182">I135*S135*T135</f>
        <v>24</v>
      </c>
      <c r="V135" s="10">
        <f t="shared" ref="V135:V139" si="183">60*U135</f>
        <v>1440</v>
      </c>
      <c r="W135" s="3"/>
      <c r="X135" s="3"/>
      <c r="AK135" s="12"/>
    </row>
    <row r="136" spans="2:38" s="22" customFormat="1" x14ac:dyDescent="0.25">
      <c r="B136" s="32"/>
      <c r="C136" s="32"/>
      <c r="D136" s="32"/>
      <c r="E136" s="22">
        <v>3</v>
      </c>
      <c r="F136" s="22">
        <v>2</v>
      </c>
      <c r="G136" s="22">
        <v>0</v>
      </c>
      <c r="I136" s="22">
        <v>4</v>
      </c>
      <c r="J136" s="22">
        <v>0</v>
      </c>
      <c r="K136" s="22">
        <v>2</v>
      </c>
      <c r="L136" s="22">
        <v>0</v>
      </c>
      <c r="O136" s="9">
        <f t="shared" si="177"/>
        <v>4.5</v>
      </c>
      <c r="P136" s="8">
        <f t="shared" si="178"/>
        <v>3.2399999999999998</v>
      </c>
      <c r="Q136" s="8"/>
      <c r="R136" s="9">
        <f t="shared" si="179"/>
        <v>3.5</v>
      </c>
      <c r="S136" s="6">
        <f t="shared" si="180"/>
        <v>7</v>
      </c>
      <c r="T136" s="9">
        <f t="shared" si="181"/>
        <v>1</v>
      </c>
      <c r="U136" s="6">
        <f t="shared" si="182"/>
        <v>28</v>
      </c>
      <c r="V136" s="10">
        <f t="shared" si="183"/>
        <v>1680</v>
      </c>
      <c r="W136" s="3"/>
      <c r="X136" s="3"/>
      <c r="AK136" s="12"/>
    </row>
    <row r="137" spans="2:38" s="22" customFormat="1" x14ac:dyDescent="0.25">
      <c r="B137" s="32"/>
      <c r="C137" s="32"/>
      <c r="D137" s="32"/>
      <c r="E137" s="22">
        <v>4</v>
      </c>
      <c r="F137" s="22">
        <v>2</v>
      </c>
      <c r="G137" s="22">
        <v>0</v>
      </c>
      <c r="I137" s="22">
        <v>24</v>
      </c>
      <c r="J137" s="22">
        <v>0</v>
      </c>
      <c r="K137" s="22">
        <v>2</v>
      </c>
      <c r="L137" s="22">
        <v>0</v>
      </c>
      <c r="O137" s="9">
        <f t="shared" si="177"/>
        <v>5.1999999999999993</v>
      </c>
      <c r="P137" s="8">
        <f t="shared" si="178"/>
        <v>22.463999999999999</v>
      </c>
      <c r="Q137" s="8"/>
      <c r="R137" s="9">
        <f t="shared" si="179"/>
        <v>4</v>
      </c>
      <c r="S137" s="6">
        <f t="shared" si="180"/>
        <v>8</v>
      </c>
      <c r="T137" s="9">
        <f t="shared" si="181"/>
        <v>1</v>
      </c>
      <c r="U137" s="6">
        <f t="shared" si="182"/>
        <v>192</v>
      </c>
      <c r="V137" s="10">
        <f t="shared" si="183"/>
        <v>11520</v>
      </c>
      <c r="W137" s="3"/>
      <c r="X137" s="3"/>
      <c r="AK137" s="12"/>
    </row>
    <row r="138" spans="2:38" s="22" customFormat="1" x14ac:dyDescent="0.25">
      <c r="B138" s="32"/>
      <c r="C138" s="32"/>
      <c r="D138" s="32"/>
      <c r="E138" s="22">
        <v>6</v>
      </c>
      <c r="F138" s="22">
        <v>2</v>
      </c>
      <c r="G138" s="22">
        <v>0</v>
      </c>
      <c r="I138" s="22">
        <v>6</v>
      </c>
      <c r="J138" s="22">
        <v>0</v>
      </c>
      <c r="K138" s="22">
        <v>2</v>
      </c>
      <c r="L138" s="22">
        <v>0</v>
      </c>
      <c r="O138" s="9">
        <f t="shared" si="177"/>
        <v>6.6</v>
      </c>
      <c r="P138" s="8">
        <f t="shared" si="178"/>
        <v>7.1280000000000001</v>
      </c>
      <c r="Q138" s="8"/>
      <c r="R138" s="9">
        <f t="shared" si="179"/>
        <v>5</v>
      </c>
      <c r="S138" s="6">
        <f t="shared" si="180"/>
        <v>10</v>
      </c>
      <c r="T138" s="9">
        <f t="shared" si="181"/>
        <v>1</v>
      </c>
      <c r="U138" s="6">
        <f t="shared" si="182"/>
        <v>60</v>
      </c>
      <c r="V138" s="10">
        <f t="shared" si="183"/>
        <v>3600</v>
      </c>
      <c r="W138" s="3"/>
      <c r="X138" s="3"/>
      <c r="AK138" s="12"/>
    </row>
    <row r="139" spans="2:38" s="22" customFormat="1" x14ac:dyDescent="0.25">
      <c r="B139" s="29" t="s">
        <v>28</v>
      </c>
      <c r="C139" s="29" t="s">
        <v>29</v>
      </c>
      <c r="D139" s="29" t="s">
        <v>30</v>
      </c>
      <c r="E139" s="22">
        <v>8</v>
      </c>
      <c r="F139" s="22">
        <v>2</v>
      </c>
      <c r="G139" s="22">
        <v>0</v>
      </c>
      <c r="I139" s="22">
        <v>27</v>
      </c>
      <c r="J139" s="22">
        <v>0</v>
      </c>
      <c r="K139" s="22">
        <v>2</v>
      </c>
      <c r="L139" s="22">
        <v>0</v>
      </c>
      <c r="O139" s="9">
        <f>IF((1+J139*0.8+K139*0.7-L139*0.5+E139*F139*0.35-E139*G139*0.25)&lt;0.2,0.2,(1+J139*0.8+K139*0.7-L139*0.5+E139*F139*0.35-E139*G139*0.25))</f>
        <v>8</v>
      </c>
      <c r="P139" s="8">
        <f>I139*$E$5*O139</f>
        <v>38.879999999999995</v>
      </c>
      <c r="Q139" s="8"/>
      <c r="R139" s="9">
        <f>(1-J139*0.15+K139*0.5+E139*F139*0.25)</f>
        <v>6</v>
      </c>
      <c r="S139" s="6">
        <f>$F$5*R139</f>
        <v>12</v>
      </c>
      <c r="T139" s="9">
        <f t="shared" si="181"/>
        <v>1</v>
      </c>
      <c r="U139" s="6">
        <f>I139*S139*T139</f>
        <v>324</v>
      </c>
      <c r="V139" s="10">
        <f t="shared" si="183"/>
        <v>19440</v>
      </c>
      <c r="W139" s="3"/>
      <c r="X139" s="3"/>
      <c r="AK139" s="12"/>
    </row>
    <row r="140" spans="2:38" s="22" customFormat="1" x14ac:dyDescent="0.25">
      <c r="B140" s="22">
        <v>47</v>
      </c>
      <c r="C140" s="22">
        <v>39</v>
      </c>
      <c r="D140" s="23">
        <f>B140*C140</f>
        <v>1833</v>
      </c>
      <c r="E140" s="22">
        <v>48</v>
      </c>
      <c r="I140" s="22">
        <f>SUM(I135:I139)</f>
        <v>65</v>
      </c>
      <c r="N140" s="2">
        <f>E140*$G$5</f>
        <v>23.04</v>
      </c>
      <c r="P140" s="2">
        <f>SUM(P135:P139)</f>
        <v>74.447999999999993</v>
      </c>
      <c r="Q140" s="8">
        <f>N140+P140</f>
        <v>97.488</v>
      </c>
      <c r="R140" s="3"/>
      <c r="S140" s="3"/>
      <c r="T140" s="3"/>
      <c r="U140" s="3">
        <f>SUM(U135:U139)</f>
        <v>628</v>
      </c>
      <c r="V140" s="11">
        <f>SUM(V135:V139)</f>
        <v>37680</v>
      </c>
      <c r="W140" s="3">
        <f>U140/Q140</f>
        <v>6.4418184802232066</v>
      </c>
      <c r="X140" s="3">
        <f>1/W140</f>
        <v>0.15523566878980893</v>
      </c>
      <c r="Z140" s="12">
        <f>D140/MIN(D$46:D$154)</f>
        <v>11.75</v>
      </c>
      <c r="AA140" s="12">
        <f>V140/MAX(V$46:V$154)</f>
        <v>0.80102040816326525</v>
      </c>
      <c r="AB140" s="12"/>
      <c r="AC140" s="2">
        <f>U140/D140</f>
        <v>0.342607746863066</v>
      </c>
      <c r="AD140" s="12">
        <f>AC140/MAX(AC$46:AC$154)</f>
        <v>0.98587127158555721</v>
      </c>
      <c r="AE140" s="12"/>
      <c r="AF140" s="12">
        <f>W140/MAX(W$46:W$154)</f>
        <v>0.11595273264401772</v>
      </c>
      <c r="AH140" s="2">
        <f>Q140/D140</f>
        <v>5.3184942716857607E-2</v>
      </c>
      <c r="AI140" s="12">
        <f>AH140/MAX(AH$46:AH$154)</f>
        <v>0.90793260876668225</v>
      </c>
      <c r="AK140" s="12">
        <f>AVERAGE(AD140:AF140)</f>
        <v>0.55091200211478741</v>
      </c>
      <c r="AL140" s="12">
        <f>C140/B140</f>
        <v>0.82978723404255317</v>
      </c>
    </row>
    <row r="141" spans="2:38" s="22" customFormat="1" x14ac:dyDescent="0.25"/>
    <row r="142" spans="2:38" ht="25.5" x14ac:dyDescent="0.25">
      <c r="B142" s="51" t="s">
        <v>27</v>
      </c>
      <c r="C142" s="51"/>
      <c r="D142" s="51"/>
      <c r="E142" s="46" t="s">
        <v>8</v>
      </c>
      <c r="F142" s="46"/>
      <c r="G142" s="46"/>
      <c r="H142" s="21"/>
      <c r="I142" s="48" t="s">
        <v>11</v>
      </c>
      <c r="J142" s="48"/>
      <c r="K142" s="48"/>
      <c r="L142" s="48"/>
      <c r="M142" s="7"/>
      <c r="N142" s="30" t="s">
        <v>23</v>
      </c>
      <c r="O142" s="49" t="s">
        <v>24</v>
      </c>
      <c r="P142" s="49"/>
      <c r="Q142" s="30" t="s">
        <v>25</v>
      </c>
      <c r="R142" s="49" t="s">
        <v>26</v>
      </c>
      <c r="S142" s="49"/>
      <c r="T142" s="48" t="s">
        <v>15</v>
      </c>
      <c r="U142" s="48"/>
      <c r="V142" s="48"/>
      <c r="W142" s="22" t="s">
        <v>12</v>
      </c>
      <c r="X142" s="29" t="s">
        <v>21</v>
      </c>
      <c r="Y142" s="22"/>
      <c r="Z142" s="22"/>
      <c r="AA142" s="22"/>
      <c r="AD142" s="22"/>
      <c r="AF142" s="22"/>
      <c r="AG142" s="22"/>
      <c r="AH142" s="22"/>
      <c r="AI142" s="22"/>
      <c r="AJ142" s="22"/>
      <c r="AK142" s="12"/>
      <c r="AL142" s="22"/>
    </row>
    <row r="143" spans="2:38" x14ac:dyDescent="0.25">
      <c r="B143" s="51" t="s">
        <v>46</v>
      </c>
      <c r="C143" s="51"/>
      <c r="D143" s="51"/>
      <c r="E143" s="21" t="s">
        <v>9</v>
      </c>
      <c r="F143" s="21" t="s">
        <v>6</v>
      </c>
      <c r="G143" s="21" t="s">
        <v>7</v>
      </c>
      <c r="H143" s="21"/>
      <c r="I143" s="21" t="s">
        <v>9</v>
      </c>
      <c r="J143" s="21" t="s">
        <v>5</v>
      </c>
      <c r="K143" s="21" t="s">
        <v>6</v>
      </c>
      <c r="L143" s="21" t="s">
        <v>7</v>
      </c>
      <c r="M143" s="21"/>
      <c r="N143" s="22" t="s">
        <v>4</v>
      </c>
      <c r="O143" s="22" t="s">
        <v>14</v>
      </c>
      <c r="P143" s="22" t="s">
        <v>4</v>
      </c>
      <c r="Q143" s="22" t="s">
        <v>4</v>
      </c>
      <c r="R143" s="22" t="s">
        <v>14</v>
      </c>
      <c r="S143" s="22" t="s">
        <v>16</v>
      </c>
      <c r="T143" s="22" t="s">
        <v>14</v>
      </c>
      <c r="U143" s="22" t="s">
        <v>16</v>
      </c>
      <c r="V143" s="22" t="s">
        <v>17</v>
      </c>
      <c r="W143" s="22" t="s">
        <v>13</v>
      </c>
      <c r="X143" s="3"/>
      <c r="Y143" s="22"/>
      <c r="Z143" s="22"/>
      <c r="AA143" s="22"/>
      <c r="AD143" s="22"/>
      <c r="AF143" s="22"/>
      <c r="AG143" s="22"/>
      <c r="AH143" s="22"/>
      <c r="AI143" s="22"/>
      <c r="AJ143" s="22"/>
      <c r="AK143" s="12"/>
      <c r="AL143" s="22"/>
    </row>
    <row r="144" spans="2:38" x14ac:dyDescent="0.25">
      <c r="B144" s="32"/>
      <c r="C144" s="32"/>
      <c r="D144" s="32"/>
      <c r="E144" s="22">
        <v>2</v>
      </c>
      <c r="F144" s="22">
        <v>2</v>
      </c>
      <c r="G144" s="22">
        <v>0</v>
      </c>
      <c r="H144" s="22"/>
      <c r="I144" s="22">
        <v>4</v>
      </c>
      <c r="J144" s="22">
        <v>0</v>
      </c>
      <c r="K144" s="22">
        <v>2</v>
      </c>
      <c r="L144" s="22">
        <v>0</v>
      </c>
      <c r="M144" s="22"/>
      <c r="N144" s="22"/>
      <c r="O144" s="9">
        <f t="shared" ref="O144:O147" si="184">IF((1+J144*0.8+K144*0.7-L144*0.5+E144*F144*0.35-E144*G144*0.25)&lt;0.2,0.2,(1+J144*0.8+K144*0.7-L144*0.5+E144*F144*0.35-E144*G144*0.25))</f>
        <v>3.8</v>
      </c>
      <c r="P144" s="8">
        <f t="shared" ref="P144:P147" si="185">I144*$E$5*O144</f>
        <v>2.7359999999999998</v>
      </c>
      <c r="Q144" s="8"/>
      <c r="R144" s="9">
        <f t="shared" ref="R144:R147" si="186">(1-J144*0.15+K144*0.5+E144*F144*0.25)</f>
        <v>3</v>
      </c>
      <c r="S144" s="6">
        <f t="shared" ref="S144:S147" si="187">$F$5*R144</f>
        <v>6</v>
      </c>
      <c r="T144" s="9">
        <f t="shared" ref="T144:T148" si="188">(1+J144*0.1)</f>
        <v>1</v>
      </c>
      <c r="U144" s="6">
        <f t="shared" ref="U144:U147" si="189">I144*S144*T144</f>
        <v>24</v>
      </c>
      <c r="V144" s="10">
        <f t="shared" ref="V144:V148" si="190">60*U144</f>
        <v>1440</v>
      </c>
      <c r="W144" s="3"/>
      <c r="X144" s="3"/>
      <c r="Y144" s="22"/>
      <c r="Z144" s="22"/>
      <c r="AA144" s="22"/>
      <c r="AD144" s="22"/>
      <c r="AF144" s="22"/>
      <c r="AG144" s="22"/>
      <c r="AH144" s="22"/>
      <c r="AI144" s="22"/>
      <c r="AJ144" s="22"/>
      <c r="AK144" s="12"/>
      <c r="AL144" s="22"/>
    </row>
    <row r="145" spans="2:38" x14ac:dyDescent="0.25">
      <c r="B145" s="32"/>
      <c r="C145" s="32"/>
      <c r="D145" s="32"/>
      <c r="E145" s="22">
        <v>3</v>
      </c>
      <c r="F145" s="22">
        <v>2</v>
      </c>
      <c r="G145" s="22">
        <v>0</v>
      </c>
      <c r="H145" s="22"/>
      <c r="I145" s="22">
        <v>4</v>
      </c>
      <c r="J145" s="22">
        <v>0</v>
      </c>
      <c r="K145" s="22">
        <v>2</v>
      </c>
      <c r="L145" s="22">
        <v>0</v>
      </c>
      <c r="M145" s="22"/>
      <c r="N145" s="22"/>
      <c r="O145" s="9">
        <f t="shared" si="184"/>
        <v>4.5</v>
      </c>
      <c r="P145" s="8">
        <f t="shared" si="185"/>
        <v>3.2399999999999998</v>
      </c>
      <c r="Q145" s="8"/>
      <c r="R145" s="9">
        <f t="shared" si="186"/>
        <v>3.5</v>
      </c>
      <c r="S145" s="6">
        <f t="shared" si="187"/>
        <v>7</v>
      </c>
      <c r="T145" s="9">
        <f t="shared" si="188"/>
        <v>1</v>
      </c>
      <c r="U145" s="6">
        <f t="shared" si="189"/>
        <v>28</v>
      </c>
      <c r="V145" s="10">
        <f t="shared" si="190"/>
        <v>1680</v>
      </c>
      <c r="W145" s="3"/>
      <c r="X145" s="3"/>
      <c r="Y145" s="22"/>
      <c r="Z145" s="22"/>
      <c r="AA145" s="22"/>
      <c r="AD145" s="22"/>
      <c r="AF145" s="22"/>
      <c r="AG145" s="22"/>
      <c r="AH145" s="22"/>
      <c r="AI145" s="22"/>
      <c r="AJ145" s="22"/>
      <c r="AK145" s="12"/>
      <c r="AL145" s="22"/>
    </row>
    <row r="146" spans="2:38" x14ac:dyDescent="0.25">
      <c r="B146" s="32"/>
      <c r="C146" s="32"/>
      <c r="D146" s="32"/>
      <c r="E146" s="22">
        <v>4</v>
      </c>
      <c r="F146" s="22">
        <v>2</v>
      </c>
      <c r="G146" s="22">
        <v>0</v>
      </c>
      <c r="H146" s="22"/>
      <c r="I146" s="22">
        <v>30</v>
      </c>
      <c r="J146" s="22">
        <v>0</v>
      </c>
      <c r="K146" s="22">
        <v>2</v>
      </c>
      <c r="L146" s="22">
        <v>0</v>
      </c>
      <c r="M146" s="22"/>
      <c r="N146" s="22"/>
      <c r="O146" s="9">
        <f t="shared" si="184"/>
        <v>5.1999999999999993</v>
      </c>
      <c r="P146" s="8">
        <f t="shared" si="185"/>
        <v>28.079999999999995</v>
      </c>
      <c r="Q146" s="8"/>
      <c r="R146" s="9">
        <f t="shared" si="186"/>
        <v>4</v>
      </c>
      <c r="S146" s="6">
        <f t="shared" si="187"/>
        <v>8</v>
      </c>
      <c r="T146" s="9">
        <f t="shared" si="188"/>
        <v>1</v>
      </c>
      <c r="U146" s="6">
        <f t="shared" si="189"/>
        <v>240</v>
      </c>
      <c r="V146" s="10">
        <f t="shared" si="190"/>
        <v>14400</v>
      </c>
      <c r="W146" s="3"/>
      <c r="X146" s="3"/>
      <c r="Y146" s="22"/>
      <c r="Z146" s="22"/>
      <c r="AA146" s="22"/>
      <c r="AD146" s="22"/>
      <c r="AF146" s="22"/>
      <c r="AG146" s="22"/>
      <c r="AH146" s="22"/>
      <c r="AI146" s="22"/>
      <c r="AJ146" s="22"/>
      <c r="AK146" s="12"/>
      <c r="AL146" s="22"/>
    </row>
    <row r="147" spans="2:38" x14ac:dyDescent="0.25">
      <c r="B147" s="32"/>
      <c r="C147" s="32"/>
      <c r="D147" s="32"/>
      <c r="E147" s="22">
        <v>6</v>
      </c>
      <c r="F147" s="22">
        <v>2</v>
      </c>
      <c r="G147" s="22">
        <v>0</v>
      </c>
      <c r="H147" s="22"/>
      <c r="I147" s="22">
        <v>6</v>
      </c>
      <c r="J147" s="22">
        <v>0</v>
      </c>
      <c r="K147" s="22">
        <v>2</v>
      </c>
      <c r="L147" s="22">
        <v>0</v>
      </c>
      <c r="M147" s="22"/>
      <c r="N147" s="22"/>
      <c r="O147" s="9">
        <f t="shared" si="184"/>
        <v>6.6</v>
      </c>
      <c r="P147" s="8">
        <f t="shared" si="185"/>
        <v>7.1280000000000001</v>
      </c>
      <c r="Q147" s="8"/>
      <c r="R147" s="9">
        <f t="shared" si="186"/>
        <v>5</v>
      </c>
      <c r="S147" s="6">
        <f t="shared" si="187"/>
        <v>10</v>
      </c>
      <c r="T147" s="9">
        <f t="shared" si="188"/>
        <v>1</v>
      </c>
      <c r="U147" s="6">
        <f t="shared" si="189"/>
        <v>60</v>
      </c>
      <c r="V147" s="10">
        <f t="shared" si="190"/>
        <v>3600</v>
      </c>
      <c r="W147" s="3"/>
      <c r="X147" s="3"/>
      <c r="Y147" s="22"/>
      <c r="Z147" s="22"/>
      <c r="AA147" s="22"/>
      <c r="AD147" s="22"/>
      <c r="AF147" s="22"/>
      <c r="AG147" s="22"/>
      <c r="AH147" s="22"/>
      <c r="AI147" s="22"/>
      <c r="AJ147" s="22"/>
      <c r="AK147" s="12"/>
      <c r="AL147" s="22"/>
    </row>
    <row r="148" spans="2:38" x14ac:dyDescent="0.25">
      <c r="B148" s="29" t="s">
        <v>28</v>
      </c>
      <c r="C148" s="29" t="s">
        <v>29</v>
      </c>
      <c r="D148" s="29" t="s">
        <v>30</v>
      </c>
      <c r="E148" s="22">
        <v>8</v>
      </c>
      <c r="F148" s="22">
        <v>2</v>
      </c>
      <c r="G148" s="22">
        <v>0</v>
      </c>
      <c r="H148" s="22"/>
      <c r="I148" s="22">
        <v>36</v>
      </c>
      <c r="J148" s="22">
        <v>0</v>
      </c>
      <c r="K148" s="22">
        <v>2</v>
      </c>
      <c r="L148" s="22">
        <v>0</v>
      </c>
      <c r="M148" s="22"/>
      <c r="N148" s="22"/>
      <c r="O148" s="9">
        <f>IF((1+J148*0.8+K148*0.7-L148*0.5+E148*F148*0.35-E148*G148*0.25)&lt;0.2,0.2,(1+J148*0.8+K148*0.7-L148*0.5+E148*F148*0.35-E148*G148*0.25))</f>
        <v>8</v>
      </c>
      <c r="P148" s="8">
        <f>I148*$E$5*O148</f>
        <v>51.839999999999996</v>
      </c>
      <c r="Q148" s="8"/>
      <c r="R148" s="9">
        <f>(1-J148*0.15+K148*0.5+E148*F148*0.25)</f>
        <v>6</v>
      </c>
      <c r="S148" s="6">
        <f>$F$5*R148</f>
        <v>12</v>
      </c>
      <c r="T148" s="9">
        <f t="shared" si="188"/>
        <v>1</v>
      </c>
      <c r="U148" s="6">
        <f>I148*S148*T148</f>
        <v>432</v>
      </c>
      <c r="V148" s="10">
        <f t="shared" si="190"/>
        <v>25920</v>
      </c>
      <c r="W148" s="3"/>
      <c r="X148" s="3"/>
      <c r="Y148" s="22"/>
      <c r="Z148" s="22"/>
      <c r="AA148" s="22"/>
      <c r="AD148" s="22"/>
      <c r="AF148" s="22"/>
      <c r="AG148" s="22"/>
      <c r="AH148" s="22"/>
      <c r="AI148" s="22"/>
      <c r="AJ148" s="22"/>
      <c r="AK148" s="12"/>
      <c r="AL148" s="22"/>
    </row>
    <row r="149" spans="2:38" x14ac:dyDescent="0.25">
      <c r="B149" s="22">
        <v>47</v>
      </c>
      <c r="C149" s="22">
        <v>48</v>
      </c>
      <c r="D149" s="23">
        <f>B149*C149</f>
        <v>2256</v>
      </c>
      <c r="E149" s="22">
        <v>60</v>
      </c>
      <c r="F149" s="22"/>
      <c r="G149" s="22"/>
      <c r="H149" s="22"/>
      <c r="I149" s="22">
        <f>SUM(I144:I148)</f>
        <v>80</v>
      </c>
      <c r="J149" s="22"/>
      <c r="K149" s="22"/>
      <c r="L149" s="22"/>
      <c r="M149" s="22"/>
      <c r="N149" s="2">
        <f>E149*$G$5</f>
        <v>28.799999999999997</v>
      </c>
      <c r="O149" s="22"/>
      <c r="P149" s="2">
        <f>SUM(P144:P148)</f>
        <v>93.024000000000001</v>
      </c>
      <c r="Q149" s="8">
        <f>N149+P149</f>
        <v>121.824</v>
      </c>
      <c r="R149" s="3"/>
      <c r="S149" s="3"/>
      <c r="T149" s="3"/>
      <c r="U149" s="3">
        <f>SUM(U144:U148)</f>
        <v>784</v>
      </c>
      <c r="V149" s="11">
        <f>SUM(V144:V148)</f>
        <v>47040</v>
      </c>
      <c r="W149" s="3">
        <f>U149/Q149</f>
        <v>6.4355135277121089</v>
      </c>
      <c r="X149" s="3">
        <f>1/W149</f>
        <v>0.15538775510204084</v>
      </c>
      <c r="Y149" s="22"/>
      <c r="Z149" s="12">
        <f>D149/MIN(D$46:D$154)</f>
        <v>14.461538461538462</v>
      </c>
      <c r="AA149" s="12">
        <f>V149/MAX(V$46:V$154)</f>
        <v>1</v>
      </c>
      <c r="AB149" s="12"/>
      <c r="AC149" s="2">
        <f>U149/D149</f>
        <v>0.3475177304964539</v>
      </c>
      <c r="AD149" s="12">
        <f>AC149/MAX(AC$46:AC$154)</f>
        <v>1</v>
      </c>
      <c r="AE149" s="12"/>
      <c r="AF149" s="12">
        <f>W149/MAX(W$46:W$154)</f>
        <v>0.11583924349881795</v>
      </c>
      <c r="AG149" s="22"/>
      <c r="AH149" s="2">
        <f>Q149/D149</f>
        <v>5.3999999999999999E-2</v>
      </c>
      <c r="AI149" s="12">
        <f>AH149/MAX(AH$46:AH$154)</f>
        <v>0.92184664246823966</v>
      </c>
      <c r="AJ149" s="22"/>
      <c r="AK149" s="12">
        <f>AVERAGE(AD149:AF149)</f>
        <v>0.55791962174940901</v>
      </c>
      <c r="AL149" s="12">
        <f>C149/B149</f>
        <v>1.0212765957446808</v>
      </c>
    </row>
    <row r="150" spans="2:38" s="22" customFormat="1" x14ac:dyDescent="0.25">
      <c r="D150" s="23"/>
      <c r="N150" s="2"/>
      <c r="P150" s="2"/>
      <c r="Q150" s="8"/>
      <c r="R150" s="3"/>
      <c r="S150" s="3"/>
      <c r="T150" s="3"/>
      <c r="U150" s="3"/>
      <c r="V150" s="11"/>
      <c r="W150" s="3"/>
      <c r="X150" s="3"/>
      <c r="Z150" s="12"/>
      <c r="AA150" s="12"/>
      <c r="AB150" s="12"/>
      <c r="AC150" s="2"/>
      <c r="AD150" s="12"/>
      <c r="AE150" s="12"/>
      <c r="AF150" s="12"/>
      <c r="AH150" s="2"/>
      <c r="AI150" s="12"/>
      <c r="AK150" s="12"/>
    </row>
    <row r="154" spans="2:38" x14ac:dyDescent="0.25">
      <c r="D154" s="29" t="s">
        <v>36</v>
      </c>
    </row>
  </sheetData>
  <mergeCells count="107">
    <mergeCell ref="T142:V142"/>
    <mergeCell ref="B143:D143"/>
    <mergeCell ref="B133:D133"/>
    <mergeCell ref="E133:G133"/>
    <mergeCell ref="I133:L133"/>
    <mergeCell ref="O133:P133"/>
    <mergeCell ref="R133:S133"/>
    <mergeCell ref="T133:V133"/>
    <mergeCell ref="B134:D134"/>
    <mergeCell ref="B142:D142"/>
    <mergeCell ref="E142:G142"/>
    <mergeCell ref="I142:L142"/>
    <mergeCell ref="O142:P142"/>
    <mergeCell ref="R142:S142"/>
    <mergeCell ref="R126:S126"/>
    <mergeCell ref="T126:V126"/>
    <mergeCell ref="B127:D127"/>
    <mergeCell ref="B93:D93"/>
    <mergeCell ref="E93:G93"/>
    <mergeCell ref="B110:D110"/>
    <mergeCell ref="O109:P109"/>
    <mergeCell ref="R109:S109"/>
    <mergeCell ref="T109:V109"/>
    <mergeCell ref="B118:D118"/>
    <mergeCell ref="E118:G118"/>
    <mergeCell ref="I118:L118"/>
    <mergeCell ref="O118:P118"/>
    <mergeCell ref="R118:S118"/>
    <mergeCell ref="T118:V118"/>
    <mergeCell ref="B119:D119"/>
    <mergeCell ref="B100:D100"/>
    <mergeCell ref="B126:D126"/>
    <mergeCell ref="E126:G126"/>
    <mergeCell ref="I126:L126"/>
    <mergeCell ref="O126:P126"/>
    <mergeCell ref="T100:V100"/>
    <mergeCell ref="R100:S100"/>
    <mergeCell ref="O100:P100"/>
    <mergeCell ref="B78:D78"/>
    <mergeCell ref="B77:D77"/>
    <mergeCell ref="E77:G77"/>
    <mergeCell ref="I77:L77"/>
    <mergeCell ref="O77:P77"/>
    <mergeCell ref="R84:S84"/>
    <mergeCell ref="T84:V84"/>
    <mergeCell ref="B85:D85"/>
    <mergeCell ref="B109:D109"/>
    <mergeCell ref="B84:D84"/>
    <mergeCell ref="E84:G84"/>
    <mergeCell ref="I84:L84"/>
    <mergeCell ref="O84:P84"/>
    <mergeCell ref="I93:L93"/>
    <mergeCell ref="O93:P93"/>
    <mergeCell ref="R93:S93"/>
    <mergeCell ref="T93:V93"/>
    <mergeCell ref="B94:D94"/>
    <mergeCell ref="B101:D101"/>
    <mergeCell ref="E109:G109"/>
    <mergeCell ref="I109:L109"/>
    <mergeCell ref="I100:L100"/>
    <mergeCell ref="E100:G100"/>
    <mergeCell ref="B71:D71"/>
    <mergeCell ref="B70:D70"/>
    <mergeCell ref="E70:G70"/>
    <mergeCell ref="B64:D64"/>
    <mergeCell ref="E64:G64"/>
    <mergeCell ref="R77:S77"/>
    <mergeCell ref="T77:V77"/>
    <mergeCell ref="AH45:AI45"/>
    <mergeCell ref="Z44:AF44"/>
    <mergeCell ref="AC45:AD45"/>
    <mergeCell ref="R70:S70"/>
    <mergeCell ref="T70:V70"/>
    <mergeCell ref="I70:L70"/>
    <mergeCell ref="O70:P70"/>
    <mergeCell ref="B57:D57"/>
    <mergeCell ref="B51:D51"/>
    <mergeCell ref="B58:D58"/>
    <mergeCell ref="B52:D52"/>
    <mergeCell ref="I64:L64"/>
    <mergeCell ref="O64:P64"/>
    <mergeCell ref="R64:S64"/>
    <mergeCell ref="T64:V64"/>
    <mergeCell ref="B65:D65"/>
    <mergeCell ref="E2:F2"/>
    <mergeCell ref="E7:W8"/>
    <mergeCell ref="E51:G51"/>
    <mergeCell ref="I51:L51"/>
    <mergeCell ref="O51:P51"/>
    <mergeCell ref="R51:S51"/>
    <mergeCell ref="T51:V51"/>
    <mergeCell ref="T57:V57"/>
    <mergeCell ref="E57:G57"/>
    <mergeCell ref="I57:L57"/>
    <mergeCell ref="O57:P57"/>
    <mergeCell ref="R57:S57"/>
    <mergeCell ref="T10:V10"/>
    <mergeCell ref="R10:S10"/>
    <mergeCell ref="E44:G44"/>
    <mergeCell ref="I44:L44"/>
    <mergeCell ref="O44:P44"/>
    <mergeCell ref="R44:S44"/>
    <mergeCell ref="T44:V44"/>
    <mergeCell ref="E41:W42"/>
    <mergeCell ref="E10:G10"/>
    <mergeCell ref="I10:L10"/>
    <mergeCell ref="O10:P10"/>
  </mergeCells>
  <conditionalFormatting sqref="F11:F43 K11:K43">
    <cfRule type="cellIs" dxfId="5" priority="196" operator="greaterThan">
      <formula>0</formula>
    </cfRule>
  </conditionalFormatting>
  <conditionalFormatting sqref="G11:G43 L11:L43">
    <cfRule type="cellIs" dxfId="4" priority="194" operator="greaterThan">
      <formula>0</formula>
    </cfRule>
  </conditionalFormatting>
  <conditionalFormatting sqref="J11:J43">
    <cfRule type="cellIs" dxfId="3" priority="192" operator="greaterThan">
      <formula>0</formula>
    </cfRule>
  </conditionalFormatting>
  <conditionalFormatting sqref="Q12:Q38">
    <cfRule type="colorScale" priority="220">
      <colorScale>
        <cfvo type="percent" val="0"/>
        <cfvo type="percent" val="50"/>
        <cfvo type="max"/>
        <color rgb="FF80FF80"/>
        <color rgb="FFFFFF80"/>
        <color rgb="FFFF8080"/>
      </colorScale>
    </cfRule>
  </conditionalFormatting>
  <conditionalFormatting sqref="V12:V38">
    <cfRule type="colorScale" priority="221">
      <colorScale>
        <cfvo type="percent" val="0"/>
        <cfvo type="percent" val="50"/>
        <cfvo type="max"/>
        <color rgb="FFFF8080"/>
        <color rgb="FFFFFF80"/>
        <color rgb="FF80FF80"/>
      </colorScale>
    </cfRule>
  </conditionalFormatting>
  <conditionalFormatting sqref="W12:W43">
    <cfRule type="colorScale" priority="235">
      <colorScale>
        <cfvo type="percent" val="0"/>
        <cfvo type="percent" val="50"/>
        <cfvo type="max"/>
        <color rgb="FFFF8080"/>
        <color rgb="FFFFFF80"/>
        <color rgb="FF80FF80"/>
      </colorScale>
    </cfRule>
  </conditionalFormatting>
  <conditionalFormatting sqref="S12:S43">
    <cfRule type="colorScale" priority="237">
      <colorScale>
        <cfvo type="percent" val="0"/>
        <cfvo type="percent" val="50"/>
        <cfvo type="max"/>
        <color rgb="FFFF8080"/>
        <color rgb="FFFFFF80"/>
        <color rgb="FF80FF80"/>
      </colorScale>
    </cfRule>
  </conditionalFormatting>
  <conditionalFormatting sqref="X12:X43">
    <cfRule type="colorScale" priority="244">
      <colorScale>
        <cfvo type="percent" val="0"/>
        <cfvo type="percent" val="50"/>
        <cfvo type="max"/>
        <color rgb="FF80FF80"/>
        <color rgb="FFFFFF80"/>
        <color rgb="FFFF8080"/>
      </colorScale>
    </cfRule>
  </conditionalFormatting>
  <conditionalFormatting sqref="Z46">
    <cfRule type="colorScale" priority="105">
      <colorScale>
        <cfvo type="num" val="0"/>
        <cfvo type="num" val="$Z$43/2"/>
        <cfvo type="num" val="$Z$43"/>
        <color rgb="FFFF8080"/>
        <color rgb="FFFFFF80"/>
        <color rgb="FF80FF80"/>
      </colorScale>
    </cfRule>
  </conditionalFormatting>
  <conditionalFormatting sqref="Z47">
    <cfRule type="colorScale" priority="101">
      <colorScale>
        <cfvo type="num" val="0"/>
        <cfvo type="num" val="$Z$43/2"/>
        <cfvo type="num" val="$Z$43"/>
        <color rgb="FFFF8080"/>
        <color rgb="FFFFFF80"/>
        <color rgb="FF80FF80"/>
      </colorScale>
    </cfRule>
  </conditionalFormatting>
  <conditionalFormatting sqref="Z48">
    <cfRule type="colorScale" priority="100">
      <colorScale>
        <cfvo type="num" val="0"/>
        <cfvo type="num" val="$Z$43/2"/>
        <cfvo type="num" val="$Z$43"/>
        <color rgb="FFFF8080"/>
        <color rgb="FFFFFF80"/>
        <color rgb="FF80FF80"/>
      </colorScale>
    </cfRule>
  </conditionalFormatting>
  <conditionalFormatting sqref="Z49">
    <cfRule type="colorScale" priority="99">
      <colorScale>
        <cfvo type="num" val="0"/>
        <cfvo type="num" val="$Z$43/2"/>
        <cfvo type="num" val="$Z$43"/>
        <color rgb="FFFF8080"/>
        <color rgb="FFFFFF80"/>
        <color rgb="FF80FF80"/>
      </colorScale>
    </cfRule>
  </conditionalFormatting>
  <conditionalFormatting sqref="Z62">
    <cfRule type="colorScale" priority="98">
      <colorScale>
        <cfvo type="num" val="0"/>
        <cfvo type="num" val="$Z$43/2"/>
        <cfvo type="num" val="$Z$43"/>
        <color rgb="FFFF8080"/>
        <color rgb="FFFFFF80"/>
        <color rgb="FF80FF80"/>
      </colorScale>
    </cfRule>
  </conditionalFormatting>
  <conditionalFormatting sqref="Z55">
    <cfRule type="colorScale" priority="97">
      <colorScale>
        <cfvo type="num" val="0"/>
        <cfvo type="num" val="$Z$43/2"/>
        <cfvo type="num" val="$Z$43"/>
        <color rgb="FFFF8080"/>
        <color rgb="FFFFFF80"/>
        <color rgb="FF80FF80"/>
      </colorScale>
    </cfRule>
  </conditionalFormatting>
  <conditionalFormatting sqref="Z75">
    <cfRule type="colorScale" priority="95">
      <colorScale>
        <cfvo type="num" val="0"/>
        <cfvo type="num" val="$Z$43/2"/>
        <cfvo type="num" val="$Z$43"/>
        <color rgb="FFFF8080"/>
        <color rgb="FFFFFF80"/>
        <color rgb="FF80FF80"/>
      </colorScale>
    </cfRule>
  </conditionalFormatting>
  <conditionalFormatting sqref="AA46">
    <cfRule type="colorScale" priority="93">
      <colorScale>
        <cfvo type="num" val="0"/>
        <cfvo type="num" val="$AA$43/2"/>
        <cfvo type="num" val="$AA$43"/>
        <color rgb="FFFF8080"/>
        <color rgb="FFFFFF80"/>
        <color rgb="FF80FF80"/>
      </colorScale>
    </cfRule>
  </conditionalFormatting>
  <conditionalFormatting sqref="AA47">
    <cfRule type="colorScale" priority="92">
      <colorScale>
        <cfvo type="num" val="0"/>
        <cfvo type="num" val="$AA$43/2"/>
        <cfvo type="num" val="$AA$43"/>
        <color rgb="FFFF8080"/>
        <color rgb="FFFFFF80"/>
        <color rgb="FF80FF80"/>
      </colorScale>
    </cfRule>
  </conditionalFormatting>
  <conditionalFormatting sqref="AA48">
    <cfRule type="colorScale" priority="91">
      <colorScale>
        <cfvo type="num" val="0"/>
        <cfvo type="num" val="$AA$43/2"/>
        <cfvo type="num" val="$AA$43"/>
        <color rgb="FFFF8080"/>
        <color rgb="FFFFFF80"/>
        <color rgb="FF80FF80"/>
      </colorScale>
    </cfRule>
  </conditionalFormatting>
  <conditionalFormatting sqref="AA49">
    <cfRule type="colorScale" priority="90">
      <colorScale>
        <cfvo type="num" val="0"/>
        <cfvo type="num" val="$AA$43/2"/>
        <cfvo type="num" val="$AA$43"/>
        <color rgb="FFFF8080"/>
        <color rgb="FFFFFF80"/>
        <color rgb="FF80FF80"/>
      </colorScale>
    </cfRule>
  </conditionalFormatting>
  <conditionalFormatting sqref="AA62">
    <cfRule type="colorScale" priority="89">
      <colorScale>
        <cfvo type="num" val="0"/>
        <cfvo type="num" val="$AA$43/2"/>
        <cfvo type="num" val="$AA$43"/>
        <color rgb="FFFF8080"/>
        <color rgb="FFFFFF80"/>
        <color rgb="FF80FF80"/>
      </colorScale>
    </cfRule>
  </conditionalFormatting>
  <conditionalFormatting sqref="AA55">
    <cfRule type="colorScale" priority="88">
      <colorScale>
        <cfvo type="num" val="0"/>
        <cfvo type="num" val="$AA$43/2"/>
        <cfvo type="num" val="$AA$43"/>
        <color rgb="FFFF8080"/>
        <color rgb="FFFFFF80"/>
        <color rgb="FF80FF80"/>
      </colorScale>
    </cfRule>
  </conditionalFormatting>
  <conditionalFormatting sqref="AA75">
    <cfRule type="colorScale" priority="86">
      <colorScale>
        <cfvo type="num" val="0"/>
        <cfvo type="num" val="$AA$43/2"/>
        <cfvo type="num" val="$AA$43"/>
        <color rgb="FFFF8080"/>
        <color rgb="FFFFFF80"/>
        <color rgb="FF80FF80"/>
      </colorScale>
    </cfRule>
  </conditionalFormatting>
  <conditionalFormatting sqref="AA107">
    <cfRule type="colorScale" priority="78">
      <colorScale>
        <cfvo type="num" val="0"/>
        <cfvo type="num" val="$AA$43/2"/>
        <cfvo type="num" val="$AA$43"/>
        <color rgb="FFFF8080"/>
        <color rgb="FFFFFF80"/>
        <color rgb="FF80FF80"/>
      </colorScale>
    </cfRule>
  </conditionalFormatting>
  <conditionalFormatting sqref="AD46">
    <cfRule type="colorScale" priority="74">
      <colorScale>
        <cfvo type="num" val="0"/>
        <cfvo type="num" val="$AD$43/2"/>
        <cfvo type="num" val="$AD$43"/>
        <color rgb="FFFF8080"/>
        <color rgb="FFFFFF80"/>
        <color rgb="FF80FF80"/>
      </colorScale>
    </cfRule>
  </conditionalFormatting>
  <conditionalFormatting sqref="AD47">
    <cfRule type="colorScale" priority="73">
      <colorScale>
        <cfvo type="num" val="0"/>
        <cfvo type="num" val="$AD$43/2"/>
        <cfvo type="num" val="$AD$43"/>
        <color rgb="FFFF8080"/>
        <color rgb="FFFFFF80"/>
        <color rgb="FF80FF80"/>
      </colorScale>
    </cfRule>
  </conditionalFormatting>
  <conditionalFormatting sqref="AD48">
    <cfRule type="colorScale" priority="72">
      <colorScale>
        <cfvo type="num" val="0"/>
        <cfvo type="num" val="$AD$43/2"/>
        <cfvo type="num" val="$AD$43"/>
        <color rgb="FFFF8080"/>
        <color rgb="FFFFFF80"/>
        <color rgb="FF80FF80"/>
      </colorScale>
    </cfRule>
  </conditionalFormatting>
  <conditionalFormatting sqref="AD49">
    <cfRule type="colorScale" priority="71">
      <colorScale>
        <cfvo type="num" val="0"/>
        <cfvo type="num" val="$AD$43/2"/>
        <cfvo type="num" val="$AD$43"/>
        <color rgb="FFFF8080"/>
        <color rgb="FFFFFF80"/>
        <color rgb="FF80FF80"/>
      </colorScale>
    </cfRule>
  </conditionalFormatting>
  <conditionalFormatting sqref="AD62">
    <cfRule type="colorScale" priority="70">
      <colorScale>
        <cfvo type="num" val="0"/>
        <cfvo type="num" val="$AD$43/2"/>
        <cfvo type="num" val="$AD$43"/>
        <color rgb="FFFF8080"/>
        <color rgb="FFFFFF80"/>
        <color rgb="FF80FF80"/>
      </colorScale>
    </cfRule>
  </conditionalFormatting>
  <conditionalFormatting sqref="AD55">
    <cfRule type="colorScale" priority="69">
      <colorScale>
        <cfvo type="num" val="0"/>
        <cfvo type="num" val="$AD$43/2"/>
        <cfvo type="num" val="$AD$43"/>
        <color rgb="FFFF8080"/>
        <color rgb="FFFFFF80"/>
        <color rgb="FF80FF80"/>
      </colorScale>
    </cfRule>
  </conditionalFormatting>
  <conditionalFormatting sqref="AD75">
    <cfRule type="colorScale" priority="67">
      <colorScale>
        <cfvo type="num" val="0"/>
        <cfvo type="num" val="$AD$43/2"/>
        <cfvo type="num" val="$AD$43"/>
        <color rgb="FFFF8080"/>
        <color rgb="FFFFFF80"/>
        <color rgb="FF80FF80"/>
      </colorScale>
    </cfRule>
  </conditionalFormatting>
  <conditionalFormatting sqref="AD107">
    <cfRule type="colorScale" priority="59">
      <colorScale>
        <cfvo type="num" val="0"/>
        <cfvo type="num" val="$AD$43/2"/>
        <cfvo type="num" val="$AD$43"/>
        <color rgb="FFFF8080"/>
        <color rgb="FFFFFF80"/>
        <color rgb="FF80FF80"/>
      </colorScale>
    </cfRule>
  </conditionalFormatting>
  <conditionalFormatting sqref="AF46">
    <cfRule type="colorScale" priority="57">
      <colorScale>
        <cfvo type="num" val="0"/>
        <cfvo type="num" val="$AF$43/2"/>
        <cfvo type="num" val="$AF$43"/>
        <color rgb="FFFF8080"/>
        <color rgb="FFFFFF80"/>
        <color rgb="FF80FF80"/>
      </colorScale>
    </cfRule>
  </conditionalFormatting>
  <conditionalFormatting sqref="AF47">
    <cfRule type="colorScale" priority="56">
      <colorScale>
        <cfvo type="num" val="0"/>
        <cfvo type="num" val="$AF$43/2"/>
        <cfvo type="num" val="$AF$43"/>
        <color rgb="FFFF8080"/>
        <color rgb="FFFFFF80"/>
        <color rgb="FF80FF80"/>
      </colorScale>
    </cfRule>
  </conditionalFormatting>
  <conditionalFormatting sqref="AF48">
    <cfRule type="colorScale" priority="55">
      <colorScale>
        <cfvo type="num" val="0"/>
        <cfvo type="num" val="$AF$43/2"/>
        <cfvo type="num" val="$AF$43"/>
        <color rgb="FFFF8080"/>
        <color rgb="FFFFFF80"/>
        <color rgb="FF80FF80"/>
      </colorScale>
    </cfRule>
  </conditionalFormatting>
  <conditionalFormatting sqref="AF49">
    <cfRule type="colorScale" priority="54">
      <colorScale>
        <cfvo type="num" val="0"/>
        <cfvo type="num" val="$AF$43/2"/>
        <cfvo type="num" val="$AF$43"/>
        <color rgb="FFFF8080"/>
        <color rgb="FFFFFF80"/>
        <color rgb="FF80FF80"/>
      </colorScale>
    </cfRule>
  </conditionalFormatting>
  <conditionalFormatting sqref="AF62">
    <cfRule type="colorScale" priority="53">
      <colorScale>
        <cfvo type="num" val="0"/>
        <cfvo type="num" val="$AF$43/2"/>
        <cfvo type="num" val="$AF$43"/>
        <color rgb="FFFF8080"/>
        <color rgb="FFFFFF80"/>
        <color rgb="FF80FF80"/>
      </colorScale>
    </cfRule>
  </conditionalFormatting>
  <conditionalFormatting sqref="AF55">
    <cfRule type="colorScale" priority="52">
      <colorScale>
        <cfvo type="num" val="0"/>
        <cfvo type="num" val="$AF$43/2"/>
        <cfvo type="num" val="$AF$43"/>
        <color rgb="FFFF8080"/>
        <color rgb="FFFFFF80"/>
        <color rgb="FF80FF80"/>
      </colorScale>
    </cfRule>
  </conditionalFormatting>
  <conditionalFormatting sqref="AF75">
    <cfRule type="colorScale" priority="50">
      <colorScale>
        <cfvo type="num" val="0"/>
        <cfvo type="num" val="$AF$43/2"/>
        <cfvo type="num" val="$AF$43"/>
        <color rgb="FFFF8080"/>
        <color rgb="FFFFFF80"/>
        <color rgb="FF80FF80"/>
      </colorScale>
    </cfRule>
  </conditionalFormatting>
  <conditionalFormatting sqref="AF107">
    <cfRule type="colorScale" priority="42">
      <colorScale>
        <cfvo type="num" val="0"/>
        <cfvo type="num" val="$AF$43/2"/>
        <cfvo type="num" val="$AF$43"/>
        <color rgb="FFFF8080"/>
        <color rgb="FFFFFF80"/>
        <color rgb="FF80FF80"/>
      </colorScale>
    </cfRule>
  </conditionalFormatting>
  <conditionalFormatting sqref="AF91:AF92">
    <cfRule type="colorScale" priority="29">
      <colorScale>
        <cfvo type="num" val="0"/>
        <cfvo type="num" val="$AF$43/2"/>
        <cfvo type="num" val="$AF$43"/>
        <color rgb="FFFF8080"/>
        <color rgb="FFFFFF80"/>
        <color rgb="FF80FF80"/>
      </colorScale>
    </cfRule>
  </conditionalFormatting>
  <conditionalFormatting sqref="AA91:AA92">
    <cfRule type="colorScale" priority="31">
      <colorScale>
        <cfvo type="num" val="0"/>
        <cfvo type="num" val="$AA$43/2"/>
        <cfvo type="num" val="$AA$43"/>
        <color rgb="FFFF8080"/>
        <color rgb="FFFFFF80"/>
        <color rgb="FF80FF80"/>
      </colorScale>
    </cfRule>
  </conditionalFormatting>
  <conditionalFormatting sqref="AD91:AD92">
    <cfRule type="colorScale" priority="30">
      <colorScale>
        <cfvo type="num" val="0"/>
        <cfvo type="num" val="$AD$43/2"/>
        <cfvo type="num" val="$AD$43"/>
        <color rgb="FFFF8080"/>
        <color rgb="FFFFFF80"/>
        <color rgb="FF80FF80"/>
      </colorScale>
    </cfRule>
  </conditionalFormatting>
  <conditionalFormatting sqref="AA131">
    <cfRule type="colorScale" priority="37">
      <colorScale>
        <cfvo type="num" val="0"/>
        <cfvo type="num" val="$AA$43/2"/>
        <cfvo type="num" val="$AA$43"/>
        <color rgb="FFFF8080"/>
        <color rgb="FFFFFF80"/>
        <color rgb="FF80FF80"/>
      </colorScale>
    </cfRule>
  </conditionalFormatting>
  <conditionalFormatting sqref="AD131">
    <cfRule type="colorScale" priority="36">
      <colorScale>
        <cfvo type="num" val="0"/>
        <cfvo type="num" val="$AD$43/2"/>
        <cfvo type="num" val="$AD$43"/>
        <color rgb="FFFF8080"/>
        <color rgb="FFFFFF80"/>
        <color rgb="FF80FF80"/>
      </colorScale>
    </cfRule>
  </conditionalFormatting>
  <conditionalFormatting sqref="AF131">
    <cfRule type="colorScale" priority="35">
      <colorScale>
        <cfvo type="num" val="0"/>
        <cfvo type="num" val="$AF$43/2"/>
        <cfvo type="num" val="$AF$43"/>
        <color rgb="FFFF8080"/>
        <color rgb="FFFFFF80"/>
        <color rgb="FF80FF80"/>
      </colorScale>
    </cfRule>
  </conditionalFormatting>
  <conditionalFormatting sqref="AA98">
    <cfRule type="colorScale" priority="34">
      <colorScale>
        <cfvo type="num" val="0"/>
        <cfvo type="num" val="$AA$43/2"/>
        <cfvo type="num" val="$AA$43"/>
        <color rgb="FFFF8080"/>
        <color rgb="FFFFFF80"/>
        <color rgb="FF80FF80"/>
      </colorScale>
    </cfRule>
  </conditionalFormatting>
  <conditionalFormatting sqref="AD98">
    <cfRule type="colorScale" priority="33">
      <colorScale>
        <cfvo type="num" val="0"/>
        <cfvo type="num" val="$AD$43/2"/>
        <cfvo type="num" val="$AD$43"/>
        <color rgb="FFFF8080"/>
        <color rgb="FFFFFF80"/>
        <color rgb="FF80FF80"/>
      </colorScale>
    </cfRule>
  </conditionalFormatting>
  <conditionalFormatting sqref="AF98">
    <cfRule type="colorScale" priority="32">
      <colorScale>
        <cfvo type="num" val="0"/>
        <cfvo type="num" val="$AF$43/2"/>
        <cfvo type="num" val="$AF$43"/>
        <color rgb="FFFF8080"/>
        <color rgb="FFFFFF80"/>
        <color rgb="FF80FF80"/>
      </colorScale>
    </cfRule>
  </conditionalFormatting>
  <conditionalFormatting sqref="AF82">
    <cfRule type="colorScale" priority="26">
      <colorScale>
        <cfvo type="num" val="0"/>
        <cfvo type="num" val="$AF$43/2"/>
        <cfvo type="num" val="$AF$43"/>
        <color rgb="FFFF8080"/>
        <color rgb="FFFFFF80"/>
        <color rgb="FF80FF80"/>
      </colorScale>
    </cfRule>
  </conditionalFormatting>
  <conditionalFormatting sqref="AA82">
    <cfRule type="colorScale" priority="28">
      <colorScale>
        <cfvo type="num" val="0"/>
        <cfvo type="num" val="$AA$43/2"/>
        <cfvo type="num" val="$AA$43"/>
        <color rgb="FFFF8080"/>
        <color rgb="FFFFFF80"/>
        <color rgb="FF80FF80"/>
      </colorScale>
    </cfRule>
  </conditionalFormatting>
  <conditionalFormatting sqref="AD82">
    <cfRule type="colorScale" priority="27">
      <colorScale>
        <cfvo type="num" val="0"/>
        <cfvo type="num" val="$AD$43/2"/>
        <cfvo type="num" val="$AD$43"/>
        <color rgb="FFFF8080"/>
        <color rgb="FFFFFF80"/>
        <color rgb="FF80FF80"/>
      </colorScale>
    </cfRule>
  </conditionalFormatting>
  <conditionalFormatting sqref="Z82">
    <cfRule type="colorScale" priority="25">
      <colorScale>
        <cfvo type="num" val="0"/>
        <cfvo type="num" val="$Z$43/2"/>
        <cfvo type="num" val="$Z$43"/>
        <color rgb="FFFF8080"/>
        <color rgb="FFFFFF80"/>
        <color rgb="FF80FF80"/>
      </colorScale>
    </cfRule>
  </conditionalFormatting>
  <conditionalFormatting sqref="Z91">
    <cfRule type="colorScale" priority="24">
      <colorScale>
        <cfvo type="num" val="0"/>
        <cfvo type="num" val="$Z$43/2"/>
        <cfvo type="num" val="$Z$43"/>
        <color rgb="FFFF8080"/>
        <color rgb="FFFFFF80"/>
        <color rgb="FF80FF80"/>
      </colorScale>
    </cfRule>
  </conditionalFormatting>
  <conditionalFormatting sqref="Z98">
    <cfRule type="colorScale" priority="23">
      <colorScale>
        <cfvo type="num" val="0"/>
        <cfvo type="num" val="$Z$43/2"/>
        <cfvo type="num" val="$Z$43"/>
        <color rgb="FFFF8080"/>
        <color rgb="FFFFFF80"/>
        <color rgb="FF80FF80"/>
      </colorScale>
    </cfRule>
  </conditionalFormatting>
  <conditionalFormatting sqref="Z107">
    <cfRule type="colorScale" priority="22">
      <colorScale>
        <cfvo type="num" val="0"/>
        <cfvo type="num" val="$Z$43/2"/>
        <cfvo type="num" val="$Z$43"/>
        <color rgb="FFFF8080"/>
        <color rgb="FFFFFF80"/>
        <color rgb="FF80FF80"/>
      </colorScale>
    </cfRule>
  </conditionalFormatting>
  <conditionalFormatting sqref="Z131">
    <cfRule type="colorScale" priority="21">
      <colorScale>
        <cfvo type="num" val="0"/>
        <cfvo type="num" val="$Z$43/2"/>
        <cfvo type="num" val="$Z$43"/>
        <color rgb="FFFF8080"/>
        <color rgb="FFFFFF80"/>
        <color rgb="FF80FF80"/>
      </colorScale>
    </cfRule>
  </conditionalFormatting>
  <conditionalFormatting sqref="AA116">
    <cfRule type="colorScale" priority="20">
      <colorScale>
        <cfvo type="num" val="0"/>
        <cfvo type="num" val="$AA$43/2"/>
        <cfvo type="num" val="$AA$43"/>
        <color rgb="FFFF8080"/>
        <color rgb="FFFFFF80"/>
        <color rgb="FF80FF80"/>
      </colorScale>
    </cfRule>
  </conditionalFormatting>
  <conditionalFormatting sqref="AD116">
    <cfRule type="colorScale" priority="19">
      <colorScale>
        <cfvo type="num" val="0"/>
        <cfvo type="num" val="$AD$43/2"/>
        <cfvo type="num" val="$AD$43"/>
        <color rgb="FFFF8080"/>
        <color rgb="FFFFFF80"/>
        <color rgb="FF80FF80"/>
      </colorScale>
    </cfRule>
  </conditionalFormatting>
  <conditionalFormatting sqref="AF116">
    <cfRule type="colorScale" priority="18">
      <colorScale>
        <cfvo type="num" val="0"/>
        <cfvo type="num" val="$AF$43/2"/>
        <cfvo type="num" val="$AF$43"/>
        <color rgb="FFFF8080"/>
        <color rgb="FFFFFF80"/>
        <color rgb="FF80FF80"/>
      </colorScale>
    </cfRule>
  </conditionalFormatting>
  <conditionalFormatting sqref="Z116">
    <cfRule type="colorScale" priority="17">
      <colorScale>
        <cfvo type="num" val="0"/>
        <cfvo type="num" val="$Z$43/2"/>
        <cfvo type="num" val="$Z$43"/>
        <color rgb="FFFF8080"/>
        <color rgb="FFFFFF80"/>
        <color rgb="FF80FF80"/>
      </colorScale>
    </cfRule>
  </conditionalFormatting>
  <conditionalFormatting sqref="AA149">
    <cfRule type="colorScale" priority="16">
      <colorScale>
        <cfvo type="num" val="0"/>
        <cfvo type="num" val="$AA$43/2"/>
        <cfvo type="num" val="$AA$43"/>
        <color rgb="FFFF8080"/>
        <color rgb="FFFFFF80"/>
        <color rgb="FF80FF80"/>
      </colorScale>
    </cfRule>
  </conditionalFormatting>
  <conditionalFormatting sqref="AD149">
    <cfRule type="colorScale" priority="15">
      <colorScale>
        <cfvo type="num" val="0"/>
        <cfvo type="num" val="$AD$43/2"/>
        <cfvo type="num" val="$AD$43"/>
        <color rgb="FFFF8080"/>
        <color rgb="FFFFFF80"/>
        <color rgb="FF80FF80"/>
      </colorScale>
    </cfRule>
  </conditionalFormatting>
  <conditionalFormatting sqref="AF149">
    <cfRule type="colorScale" priority="14">
      <colorScale>
        <cfvo type="num" val="0"/>
        <cfvo type="num" val="$AF$43/2"/>
        <cfvo type="num" val="$AF$43"/>
        <color rgb="FFFF8080"/>
        <color rgb="FFFFFF80"/>
        <color rgb="FF80FF80"/>
      </colorScale>
    </cfRule>
  </conditionalFormatting>
  <conditionalFormatting sqref="Z149">
    <cfRule type="colorScale" priority="13">
      <colorScale>
        <cfvo type="num" val="0"/>
        <cfvo type="num" val="$Z$43/2"/>
        <cfvo type="num" val="$Z$43"/>
        <color rgb="FFFF8080"/>
        <color rgb="FFFFFF80"/>
        <color rgb="FF80FF80"/>
      </colorScale>
    </cfRule>
  </conditionalFormatting>
  <conditionalFormatting sqref="AA140">
    <cfRule type="colorScale" priority="12">
      <colorScale>
        <cfvo type="num" val="0"/>
        <cfvo type="num" val="$AA$43/2"/>
        <cfvo type="num" val="$AA$43"/>
        <color rgb="FFFF8080"/>
        <color rgb="FFFFFF80"/>
        <color rgb="FF80FF80"/>
      </colorScale>
    </cfRule>
  </conditionalFormatting>
  <conditionalFormatting sqref="AD140">
    <cfRule type="colorScale" priority="11">
      <colorScale>
        <cfvo type="num" val="0"/>
        <cfvo type="num" val="$AD$43/2"/>
        <cfvo type="num" val="$AD$43"/>
        <color rgb="FFFF8080"/>
        <color rgb="FFFFFF80"/>
        <color rgb="FF80FF80"/>
      </colorScale>
    </cfRule>
  </conditionalFormatting>
  <conditionalFormatting sqref="AF140">
    <cfRule type="colorScale" priority="10">
      <colorScale>
        <cfvo type="num" val="0"/>
        <cfvo type="num" val="$AF$43/2"/>
        <cfvo type="num" val="$AF$43"/>
        <color rgb="FFFF8080"/>
        <color rgb="FFFFFF80"/>
        <color rgb="FF80FF80"/>
      </colorScale>
    </cfRule>
  </conditionalFormatting>
  <conditionalFormatting sqref="Z140">
    <cfRule type="colorScale" priority="9">
      <colorScale>
        <cfvo type="num" val="0"/>
        <cfvo type="num" val="$Z$43/2"/>
        <cfvo type="num" val="$Z$43"/>
        <color rgb="FFFF8080"/>
        <color rgb="FFFFFF80"/>
        <color rgb="FF80FF80"/>
      </colorScale>
    </cfRule>
  </conditionalFormatting>
  <conditionalFormatting sqref="Z68">
    <cfRule type="colorScale" priority="8">
      <colorScale>
        <cfvo type="num" val="0"/>
        <cfvo type="num" val="$Z$43/2"/>
        <cfvo type="num" val="$Z$43"/>
        <color rgb="FFFF8080"/>
        <color rgb="FFFFFF80"/>
        <color rgb="FF80FF80"/>
      </colorScale>
    </cfRule>
  </conditionalFormatting>
  <conditionalFormatting sqref="AA68">
    <cfRule type="colorScale" priority="7">
      <colorScale>
        <cfvo type="num" val="0"/>
        <cfvo type="num" val="$AA$43/2"/>
        <cfvo type="num" val="$AA$43"/>
        <color rgb="FFFF8080"/>
        <color rgb="FFFFFF80"/>
        <color rgb="FF80FF80"/>
      </colorScale>
    </cfRule>
  </conditionalFormatting>
  <conditionalFormatting sqref="AD68">
    <cfRule type="colorScale" priority="6">
      <colorScale>
        <cfvo type="num" val="0"/>
        <cfvo type="num" val="$AD$43/2"/>
        <cfvo type="num" val="$AD$43"/>
        <color rgb="FFFF8080"/>
        <color rgb="FFFFFF80"/>
        <color rgb="FF80FF80"/>
      </colorScale>
    </cfRule>
  </conditionalFormatting>
  <conditionalFormatting sqref="AF68">
    <cfRule type="colorScale" priority="5">
      <colorScale>
        <cfvo type="num" val="0"/>
        <cfvo type="num" val="$AF$43/2"/>
        <cfvo type="num" val="$AF$43"/>
        <color rgb="FFFF8080"/>
        <color rgb="FFFFFF80"/>
        <color rgb="FF80FF80"/>
      </colorScale>
    </cfRule>
  </conditionalFormatting>
  <conditionalFormatting sqref="AA124">
    <cfRule type="colorScale" priority="4">
      <colorScale>
        <cfvo type="num" val="0"/>
        <cfvo type="num" val="$AA$43/2"/>
        <cfvo type="num" val="$AA$43"/>
        <color rgb="FFFF8080"/>
        <color rgb="FFFFFF80"/>
        <color rgb="FF80FF80"/>
      </colorScale>
    </cfRule>
  </conditionalFormatting>
  <conditionalFormatting sqref="AD124">
    <cfRule type="colorScale" priority="3">
      <colorScale>
        <cfvo type="num" val="0"/>
        <cfvo type="num" val="$AD$43/2"/>
        <cfvo type="num" val="$AD$43"/>
        <color rgb="FFFF8080"/>
        <color rgb="FFFFFF80"/>
        <color rgb="FF80FF80"/>
      </colorScale>
    </cfRule>
  </conditionalFormatting>
  <conditionalFormatting sqref="AF124">
    <cfRule type="colorScale" priority="2">
      <colorScale>
        <cfvo type="num" val="0"/>
        <cfvo type="num" val="$AF$43/2"/>
        <cfvo type="num" val="$AF$43"/>
        <color rgb="FFFF8080"/>
        <color rgb="FFFFFF80"/>
        <color rgb="FF80FF80"/>
      </colorScale>
    </cfRule>
  </conditionalFormatting>
  <conditionalFormatting sqref="Z124">
    <cfRule type="colorScale" priority="1">
      <colorScale>
        <cfvo type="num" val="0"/>
        <cfvo type="num" val="$Z$43/2"/>
        <cfvo type="num" val="$Z$43"/>
        <color rgb="FFFF8080"/>
        <color rgb="FFFFFF80"/>
        <color rgb="FF80FF80"/>
      </colorScale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N105"/>
  <sheetViews>
    <sheetView tabSelected="1" zoomScale="85" zoomScaleNormal="85" workbookViewId="0">
      <selection activeCell="F38" sqref="F38"/>
    </sheetView>
  </sheetViews>
  <sheetFormatPr baseColWidth="10" defaultColWidth="9.140625" defaultRowHeight="12.75" x14ac:dyDescent="0.25"/>
  <cols>
    <col min="1" max="1" width="2.7109375" style="25" customWidth="1"/>
    <col min="2" max="2" width="3.140625" style="25" bestFit="1" customWidth="1"/>
    <col min="3" max="3" width="6.140625" style="25" bestFit="1" customWidth="1"/>
    <col min="4" max="4" width="16.140625" style="25" bestFit="1" customWidth="1"/>
    <col min="5" max="7" width="9.140625" style="25"/>
    <col min="8" max="8" width="2.7109375" style="25" customWidth="1"/>
    <col min="9" max="11" width="9.140625" style="25"/>
    <col min="12" max="12" width="9.140625" style="25" customWidth="1"/>
    <col min="13" max="13" width="2.7109375" style="25" customWidth="1"/>
    <col min="14" max="16" width="8.7109375" style="25" customWidth="1"/>
    <col min="17" max="17" width="2.7109375" style="25" customWidth="1"/>
    <col min="18" max="18" width="9.140625" style="25"/>
    <col min="19" max="19" width="6.7109375" style="25" bestFit="1" customWidth="1"/>
    <col min="20" max="20" width="7" style="25" bestFit="1" customWidth="1"/>
    <col min="21" max="21" width="2.7109375" style="25" customWidth="1"/>
    <col min="22" max="22" width="7.85546875" style="25" bestFit="1" customWidth="1"/>
    <col min="23" max="23" width="8.42578125" style="25" bestFit="1" customWidth="1"/>
    <col min="24" max="24" width="7.7109375" style="25" bestFit="1" customWidth="1"/>
    <col min="25" max="25" width="2.7109375" style="25" customWidth="1"/>
    <col min="26" max="26" width="11" style="25" bestFit="1" customWidth="1"/>
    <col min="27" max="27" width="2.7109375" style="39" customWidth="1"/>
    <col min="28" max="28" width="5.5703125" style="39" bestFit="1" customWidth="1"/>
    <col min="29" max="29" width="10.5703125" style="25" bestFit="1" customWidth="1"/>
    <col min="30" max="30" width="2.7109375" style="25" customWidth="1"/>
    <col min="31" max="31" width="10" style="25" customWidth="1"/>
    <col min="32" max="32" width="10" style="25" bestFit="1" customWidth="1"/>
    <col min="33" max="33" width="2.7109375" style="25" customWidth="1"/>
    <col min="34" max="34" width="11.42578125" style="25" bestFit="1" customWidth="1"/>
    <col min="35" max="35" width="2.7109375" style="25" customWidth="1"/>
    <col min="36" max="37" width="9.140625" style="25"/>
    <col min="38" max="38" width="2.7109375" style="25" customWidth="1"/>
    <col min="39" max="39" width="9.140625" style="25"/>
    <col min="40" max="40" width="11.85546875" style="25" bestFit="1" customWidth="1"/>
    <col min="41" max="16384" width="9.140625" style="25"/>
  </cols>
  <sheetData>
    <row r="2" spans="4:39" x14ac:dyDescent="0.25">
      <c r="D2" s="40" t="s">
        <v>58</v>
      </c>
      <c r="E2" s="46" t="s">
        <v>0</v>
      </c>
      <c r="F2" s="46"/>
      <c r="G2" s="25" t="s">
        <v>3</v>
      </c>
      <c r="J2" s="25" t="s">
        <v>2</v>
      </c>
      <c r="K2" s="25" t="s">
        <v>1</v>
      </c>
      <c r="L2" s="25" t="s">
        <v>20</v>
      </c>
    </row>
    <row r="3" spans="4:39" ht="38.25" x14ac:dyDescent="0.25">
      <c r="D3" s="40" t="s">
        <v>54</v>
      </c>
      <c r="E3" s="41" t="s">
        <v>53</v>
      </c>
      <c r="F3" s="41" t="s">
        <v>56</v>
      </c>
      <c r="G3" s="41" t="s">
        <v>56</v>
      </c>
      <c r="I3" s="25" t="s">
        <v>5</v>
      </c>
      <c r="J3" s="12">
        <v>-0.15</v>
      </c>
      <c r="K3" s="12">
        <v>0.8</v>
      </c>
      <c r="L3" s="12">
        <v>0.1</v>
      </c>
      <c r="N3" s="41" t="s">
        <v>62</v>
      </c>
      <c r="O3" s="41" t="s">
        <v>61</v>
      </c>
    </row>
    <row r="4" spans="4:39" x14ac:dyDescent="0.25">
      <c r="D4" s="40" t="s">
        <v>55</v>
      </c>
      <c r="E4" s="25" t="s">
        <v>10</v>
      </c>
      <c r="F4" s="25" t="s">
        <v>4</v>
      </c>
      <c r="G4" s="25" t="s">
        <v>4</v>
      </c>
      <c r="I4" s="25" t="s">
        <v>6</v>
      </c>
      <c r="J4" s="12">
        <v>0.5</v>
      </c>
      <c r="K4" s="12">
        <v>0.7</v>
      </c>
      <c r="L4" s="12"/>
      <c r="N4" s="40" t="s">
        <v>60</v>
      </c>
      <c r="O4" s="40" t="s">
        <v>16</v>
      </c>
    </row>
    <row r="5" spans="4:39" x14ac:dyDescent="0.25">
      <c r="D5" s="3">
        <v>3.5</v>
      </c>
      <c r="E5" s="3">
        <v>2</v>
      </c>
      <c r="F5" s="2">
        <v>0.18</v>
      </c>
      <c r="G5" s="2">
        <v>0.48</v>
      </c>
      <c r="H5" s="3"/>
      <c r="I5" s="25" t="s">
        <v>7</v>
      </c>
      <c r="J5" s="12"/>
      <c r="K5" s="12">
        <v>-0.5</v>
      </c>
      <c r="L5" s="12"/>
      <c r="N5" s="3">
        <f>D5/E5</f>
        <v>1.75</v>
      </c>
      <c r="O5" s="3">
        <f>1/N5</f>
        <v>0.5714285714285714</v>
      </c>
    </row>
    <row r="6" spans="4:39" x14ac:dyDescent="0.25">
      <c r="M6" s="4"/>
      <c r="N6" s="4"/>
      <c r="O6" s="4"/>
      <c r="P6" s="4"/>
      <c r="Q6" s="4"/>
      <c r="R6" s="4"/>
      <c r="S6" s="4"/>
      <c r="T6" s="4"/>
      <c r="U6" s="4"/>
      <c r="V6" s="4"/>
    </row>
    <row r="7" spans="4:39" ht="12.75" customHeight="1" x14ac:dyDescent="0.25">
      <c r="E7" s="47" t="s">
        <v>19</v>
      </c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</row>
    <row r="8" spans="4:39" ht="12.75" customHeight="1" x14ac:dyDescent="0.25"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</row>
    <row r="9" spans="4:39" ht="12.75" customHeight="1" x14ac:dyDescent="0.25">
      <c r="E9" s="4"/>
      <c r="F9" s="4"/>
      <c r="G9" s="4"/>
      <c r="J9" s="7"/>
      <c r="K9" s="7"/>
      <c r="L9" s="7"/>
      <c r="M9" s="7"/>
      <c r="N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</row>
    <row r="10" spans="4:39" s="39" customFormat="1" ht="12.75" customHeight="1" x14ac:dyDescent="0.25">
      <c r="E10" s="4"/>
      <c r="F10" s="4"/>
      <c r="G10" s="4"/>
      <c r="J10" s="7"/>
      <c r="K10" s="7"/>
      <c r="L10" s="7"/>
      <c r="M10" s="7"/>
      <c r="N10" s="58" t="s">
        <v>67</v>
      </c>
      <c r="O10" s="46"/>
      <c r="P10" s="46"/>
      <c r="R10" s="56" t="s">
        <v>62</v>
      </c>
      <c r="S10" s="55" t="s">
        <v>61</v>
      </c>
      <c r="T10" s="55"/>
      <c r="V10" s="55" t="s">
        <v>1</v>
      </c>
      <c r="W10" s="55"/>
      <c r="X10" s="55"/>
      <c r="Z10" s="56" t="s">
        <v>63</v>
      </c>
      <c r="AA10" s="43"/>
      <c r="AB10" s="43"/>
      <c r="AC10" s="7"/>
      <c r="AD10" s="7"/>
      <c r="AH10" s="7"/>
      <c r="AI10" s="7"/>
    </row>
    <row r="11" spans="4:39" ht="15" customHeight="1" x14ac:dyDescent="0.25">
      <c r="E11" s="46" t="s">
        <v>8</v>
      </c>
      <c r="F11" s="46"/>
      <c r="G11" s="46"/>
      <c r="H11" s="24"/>
      <c r="I11" s="48" t="s">
        <v>11</v>
      </c>
      <c r="J11" s="48"/>
      <c r="K11" s="48"/>
      <c r="L11" s="48"/>
      <c r="M11" s="7"/>
      <c r="N11" s="42" t="s">
        <v>65</v>
      </c>
      <c r="O11" s="40" t="s">
        <v>64</v>
      </c>
      <c r="P11" s="40" t="s">
        <v>66</v>
      </c>
      <c r="R11" s="56"/>
      <c r="S11" s="55"/>
      <c r="T11" s="55"/>
      <c r="V11" s="43" t="s">
        <v>8</v>
      </c>
      <c r="W11" s="42" t="s">
        <v>11</v>
      </c>
      <c r="X11" s="43" t="s">
        <v>57</v>
      </c>
      <c r="Z11" s="61"/>
      <c r="AA11" s="45"/>
      <c r="AB11" s="45"/>
      <c r="AM11" s="31"/>
    </row>
    <row r="12" spans="4:39" ht="12.75" customHeight="1" x14ac:dyDescent="0.25">
      <c r="E12" s="24" t="s">
        <v>9</v>
      </c>
      <c r="F12" s="24" t="s">
        <v>6</v>
      </c>
      <c r="G12" s="24" t="s">
        <v>7</v>
      </c>
      <c r="H12" s="24"/>
      <c r="I12" s="24" t="s">
        <v>9</v>
      </c>
      <c r="J12" s="25" t="s">
        <v>5</v>
      </c>
      <c r="K12" s="24" t="s">
        <v>6</v>
      </c>
      <c r="L12" s="24" t="s">
        <v>7</v>
      </c>
      <c r="M12" s="24"/>
      <c r="N12" s="25" t="s">
        <v>14</v>
      </c>
      <c r="O12" s="25" t="s">
        <v>14</v>
      </c>
      <c r="P12" s="25" t="s">
        <v>14</v>
      </c>
      <c r="R12" s="40" t="s">
        <v>60</v>
      </c>
      <c r="S12" s="25" t="s">
        <v>16</v>
      </c>
      <c r="T12" s="25" t="s">
        <v>17</v>
      </c>
      <c r="V12" s="25" t="s">
        <v>4</v>
      </c>
      <c r="W12" s="25" t="s">
        <v>4</v>
      </c>
      <c r="X12" s="25" t="s">
        <v>4</v>
      </c>
      <c r="Z12" s="40" t="s">
        <v>59</v>
      </c>
      <c r="AA12" s="40"/>
      <c r="AB12" s="40"/>
      <c r="AM12" s="31"/>
    </row>
    <row r="13" spans="4:39" ht="12.75" customHeight="1" x14ac:dyDescent="0.25">
      <c r="E13" s="26">
        <v>0</v>
      </c>
      <c r="F13" s="26">
        <v>0</v>
      </c>
      <c r="G13" s="26">
        <v>0</v>
      </c>
      <c r="H13" s="26"/>
      <c r="I13" s="26">
        <v>1</v>
      </c>
      <c r="J13" s="27">
        <v>0</v>
      </c>
      <c r="K13" s="26">
        <v>0</v>
      </c>
      <c r="L13" s="26">
        <v>0</v>
      </c>
      <c r="M13" s="24"/>
      <c r="N13" s="9">
        <f>(1+J13*$J$3+K13*$J$4+0.5*E13*F13*$J$4)</f>
        <v>1</v>
      </c>
      <c r="O13" s="9">
        <f t="shared" ref="O13:O39" si="0">(1+J13*$L$3)</f>
        <v>1</v>
      </c>
      <c r="P13" s="9">
        <f t="shared" ref="P13:P39" si="1">IF((1+J13*$K$3+K13*$K$4+L13*$K$5+0.5*E13*F13*$K$4+0.5*E13*G13*$K$5)&lt;0.2,0.2,(1+J13*$K$3+K13*$K$4+L13*$K$5+0.5*E13*F13*$K$4+0.5*E13*G13*$K$5))</f>
        <v>1</v>
      </c>
      <c r="R13" s="6">
        <f>N$5/(I13*O13*N13)</f>
        <v>1.75</v>
      </c>
      <c r="S13" s="6">
        <f>1/R13</f>
        <v>0.5714285714285714</v>
      </c>
      <c r="T13" s="10">
        <f>60*S13</f>
        <v>34.285714285714285</v>
      </c>
      <c r="V13" s="8">
        <f t="shared" ref="V13:V39" si="2">E13*$G$5</f>
        <v>0</v>
      </c>
      <c r="W13" s="8">
        <f t="shared" ref="W13:W39" si="3">I13*$F$5*P13</f>
        <v>0.18</v>
      </c>
      <c r="X13" s="8">
        <f t="shared" ref="X13:X39" si="4">V13+W13</f>
        <v>0.18</v>
      </c>
      <c r="Z13" s="2">
        <f t="shared" ref="Z13:Z39" si="5">X13*R13</f>
        <v>0.315</v>
      </c>
      <c r="AA13" s="2"/>
      <c r="AB13" s="2"/>
      <c r="AL13" s="3"/>
      <c r="AM13" s="3"/>
    </row>
    <row r="14" spans="4:39" x14ac:dyDescent="0.25">
      <c r="E14" s="26">
        <v>0</v>
      </c>
      <c r="F14" s="26">
        <v>0</v>
      </c>
      <c r="G14" s="26">
        <v>0</v>
      </c>
      <c r="H14" s="26"/>
      <c r="I14" s="26">
        <v>1</v>
      </c>
      <c r="J14" s="27">
        <v>2</v>
      </c>
      <c r="K14" s="26">
        <v>0</v>
      </c>
      <c r="L14" s="26">
        <v>0</v>
      </c>
      <c r="M14" s="24"/>
      <c r="N14" s="9">
        <f t="shared" ref="N14:N39" si="6">(1+J14*$J$3+K14*$J$4+0.5*E14*F14*$J$4)</f>
        <v>0.7</v>
      </c>
      <c r="O14" s="9">
        <f t="shared" si="0"/>
        <v>1.2</v>
      </c>
      <c r="P14" s="9">
        <f t="shared" si="1"/>
        <v>2.6</v>
      </c>
      <c r="R14" s="6">
        <f>N$5/(I14*O14*N14)</f>
        <v>2.0833333333333335</v>
      </c>
      <c r="S14" s="6">
        <f t="shared" ref="S14:S39" si="7">1/R14</f>
        <v>0.48</v>
      </c>
      <c r="T14" s="10">
        <f>60*S14</f>
        <v>28.799999999999997</v>
      </c>
      <c r="V14" s="8">
        <f t="shared" si="2"/>
        <v>0</v>
      </c>
      <c r="W14" s="8">
        <f t="shared" si="3"/>
        <v>0.46799999999999997</v>
      </c>
      <c r="X14" s="8">
        <f t="shared" si="4"/>
        <v>0.46799999999999997</v>
      </c>
      <c r="Z14" s="2">
        <f t="shared" si="5"/>
        <v>0.97499999999999998</v>
      </c>
      <c r="AA14" s="2"/>
      <c r="AB14" s="2"/>
      <c r="AL14" s="3"/>
      <c r="AM14" s="3"/>
    </row>
    <row r="15" spans="4:39" x14ac:dyDescent="0.25">
      <c r="E15" s="26">
        <v>0</v>
      </c>
      <c r="F15" s="26">
        <v>0</v>
      </c>
      <c r="G15" s="26">
        <v>0</v>
      </c>
      <c r="H15" s="26"/>
      <c r="I15" s="26">
        <v>1</v>
      </c>
      <c r="J15" s="27">
        <v>0</v>
      </c>
      <c r="K15" s="26">
        <v>2</v>
      </c>
      <c r="L15" s="26">
        <v>0</v>
      </c>
      <c r="M15" s="24"/>
      <c r="N15" s="9">
        <f t="shared" si="6"/>
        <v>2</v>
      </c>
      <c r="O15" s="9">
        <f t="shared" si="0"/>
        <v>1</v>
      </c>
      <c r="P15" s="9">
        <f t="shared" si="1"/>
        <v>2.4</v>
      </c>
      <c r="R15" s="6">
        <f t="shared" ref="R15:R39" si="8">N$5/(I15*O15*N15)</f>
        <v>0.875</v>
      </c>
      <c r="S15" s="6">
        <f t="shared" si="7"/>
        <v>1.1428571428571428</v>
      </c>
      <c r="T15" s="10">
        <f>60*S15</f>
        <v>68.571428571428569</v>
      </c>
      <c r="V15" s="8">
        <f t="shared" si="2"/>
        <v>0</v>
      </c>
      <c r="W15" s="8">
        <f t="shared" si="3"/>
        <v>0.432</v>
      </c>
      <c r="X15" s="8">
        <f t="shared" si="4"/>
        <v>0.432</v>
      </c>
      <c r="Z15" s="2">
        <f t="shared" si="5"/>
        <v>0.378</v>
      </c>
      <c r="AA15" s="2"/>
      <c r="AB15" s="2"/>
      <c r="AL15" s="3"/>
      <c r="AM15" s="3"/>
    </row>
    <row r="16" spans="4:39" x14ac:dyDescent="0.25">
      <c r="E16" s="26">
        <v>0</v>
      </c>
      <c r="F16" s="26">
        <v>0</v>
      </c>
      <c r="G16" s="26">
        <v>0</v>
      </c>
      <c r="H16" s="26"/>
      <c r="I16" s="26">
        <v>1</v>
      </c>
      <c r="J16" s="27">
        <v>0</v>
      </c>
      <c r="K16" s="26">
        <v>0</v>
      </c>
      <c r="L16" s="26">
        <v>2</v>
      </c>
      <c r="M16" s="24"/>
      <c r="N16" s="9">
        <f t="shared" si="6"/>
        <v>1</v>
      </c>
      <c r="O16" s="9">
        <f t="shared" si="0"/>
        <v>1</v>
      </c>
      <c r="P16" s="9">
        <f t="shared" si="1"/>
        <v>0.2</v>
      </c>
      <c r="R16" s="6">
        <f t="shared" si="8"/>
        <v>1.75</v>
      </c>
      <c r="S16" s="6">
        <f t="shared" si="7"/>
        <v>0.5714285714285714</v>
      </c>
      <c r="T16" s="10">
        <f>60*S16</f>
        <v>34.285714285714285</v>
      </c>
      <c r="V16" s="8">
        <f t="shared" si="2"/>
        <v>0</v>
      </c>
      <c r="W16" s="8">
        <f t="shared" si="3"/>
        <v>3.5999999999999997E-2</v>
      </c>
      <c r="X16" s="8">
        <f t="shared" si="4"/>
        <v>3.5999999999999997E-2</v>
      </c>
      <c r="Z16" s="2">
        <f t="shared" si="5"/>
        <v>6.3E-2</v>
      </c>
      <c r="AA16" s="2"/>
      <c r="AB16" s="2"/>
      <c r="AL16" s="3"/>
      <c r="AM16" s="3"/>
    </row>
    <row r="17" spans="5:39" x14ac:dyDescent="0.25">
      <c r="E17" s="26">
        <v>0</v>
      </c>
      <c r="F17" s="26">
        <v>0</v>
      </c>
      <c r="G17" s="26">
        <v>0</v>
      </c>
      <c r="H17" s="26"/>
      <c r="I17" s="26">
        <v>4</v>
      </c>
      <c r="J17" s="27">
        <v>2</v>
      </c>
      <c r="K17" s="26">
        <v>0</v>
      </c>
      <c r="L17" s="26">
        <v>0</v>
      </c>
      <c r="M17" s="24"/>
      <c r="N17" s="9">
        <f t="shared" si="6"/>
        <v>0.7</v>
      </c>
      <c r="O17" s="9">
        <f t="shared" si="0"/>
        <v>1.2</v>
      </c>
      <c r="P17" s="9">
        <f t="shared" si="1"/>
        <v>2.6</v>
      </c>
      <c r="R17" s="6">
        <f t="shared" si="8"/>
        <v>0.52083333333333337</v>
      </c>
      <c r="S17" s="6">
        <f t="shared" si="7"/>
        <v>1.92</v>
      </c>
      <c r="T17" s="10">
        <f t="shared" ref="T17:T39" si="9">60*S17</f>
        <v>115.19999999999999</v>
      </c>
      <c r="V17" s="8">
        <f t="shared" si="2"/>
        <v>0</v>
      </c>
      <c r="W17" s="8">
        <f t="shared" si="3"/>
        <v>1.8719999999999999</v>
      </c>
      <c r="X17" s="8">
        <f t="shared" si="4"/>
        <v>1.8719999999999999</v>
      </c>
      <c r="Z17" s="2">
        <f t="shared" si="5"/>
        <v>0.97499999999999998</v>
      </c>
      <c r="AA17" s="2"/>
      <c r="AB17" s="2"/>
      <c r="AL17" s="3"/>
      <c r="AM17" s="3"/>
    </row>
    <row r="18" spans="5:39" x14ac:dyDescent="0.25">
      <c r="E18" s="26">
        <v>0</v>
      </c>
      <c r="F18" s="26">
        <v>0</v>
      </c>
      <c r="G18" s="26">
        <v>0</v>
      </c>
      <c r="H18" s="26"/>
      <c r="I18" s="26">
        <v>4</v>
      </c>
      <c r="J18" s="27">
        <v>0</v>
      </c>
      <c r="K18" s="26">
        <v>2</v>
      </c>
      <c r="L18" s="26">
        <v>0</v>
      </c>
      <c r="M18" s="24"/>
      <c r="N18" s="9">
        <f t="shared" si="6"/>
        <v>2</v>
      </c>
      <c r="O18" s="9">
        <f t="shared" si="0"/>
        <v>1</v>
      </c>
      <c r="P18" s="9">
        <f t="shared" si="1"/>
        <v>2.4</v>
      </c>
      <c r="R18" s="6">
        <f t="shared" si="8"/>
        <v>0.21875</v>
      </c>
      <c r="S18" s="6">
        <f t="shared" si="7"/>
        <v>4.5714285714285712</v>
      </c>
      <c r="T18" s="10">
        <f t="shared" si="9"/>
        <v>274.28571428571428</v>
      </c>
      <c r="V18" s="8">
        <f t="shared" si="2"/>
        <v>0</v>
      </c>
      <c r="W18" s="8">
        <f t="shared" si="3"/>
        <v>1.728</v>
      </c>
      <c r="X18" s="8">
        <f t="shared" si="4"/>
        <v>1.728</v>
      </c>
      <c r="Z18" s="2">
        <f t="shared" si="5"/>
        <v>0.378</v>
      </c>
      <c r="AA18" s="2"/>
      <c r="AB18" s="2"/>
      <c r="AL18" s="3"/>
      <c r="AM18" s="3"/>
    </row>
    <row r="19" spans="5:39" x14ac:dyDescent="0.25">
      <c r="E19" s="26">
        <v>0</v>
      </c>
      <c r="F19" s="26">
        <v>0</v>
      </c>
      <c r="G19" s="26">
        <v>0</v>
      </c>
      <c r="H19" s="26"/>
      <c r="I19" s="26">
        <v>4</v>
      </c>
      <c r="J19" s="27">
        <v>0</v>
      </c>
      <c r="K19" s="26">
        <v>0</v>
      </c>
      <c r="L19" s="26">
        <v>2</v>
      </c>
      <c r="M19" s="24"/>
      <c r="N19" s="9">
        <f t="shared" si="6"/>
        <v>1</v>
      </c>
      <c r="O19" s="9">
        <f t="shared" si="0"/>
        <v>1</v>
      </c>
      <c r="P19" s="9">
        <f t="shared" si="1"/>
        <v>0.2</v>
      </c>
      <c r="R19" s="6">
        <f t="shared" si="8"/>
        <v>0.4375</v>
      </c>
      <c r="S19" s="6">
        <f t="shared" si="7"/>
        <v>2.2857142857142856</v>
      </c>
      <c r="T19" s="10">
        <f t="shared" si="9"/>
        <v>137.14285714285714</v>
      </c>
      <c r="V19" s="8">
        <f t="shared" si="2"/>
        <v>0</v>
      </c>
      <c r="W19" s="8">
        <f t="shared" si="3"/>
        <v>0.14399999999999999</v>
      </c>
      <c r="X19" s="8">
        <f t="shared" si="4"/>
        <v>0.14399999999999999</v>
      </c>
      <c r="Z19" s="2">
        <f t="shared" si="5"/>
        <v>6.3E-2</v>
      </c>
      <c r="AA19" s="2"/>
      <c r="AB19" s="2"/>
      <c r="AL19" s="3"/>
      <c r="AM19" s="3"/>
    </row>
    <row r="20" spans="5:39" x14ac:dyDescent="0.25">
      <c r="E20" s="26">
        <v>0</v>
      </c>
      <c r="F20" s="26">
        <v>0</v>
      </c>
      <c r="G20" s="26">
        <v>0</v>
      </c>
      <c r="H20" s="26"/>
      <c r="I20" s="26">
        <v>8</v>
      </c>
      <c r="J20" s="27">
        <v>2</v>
      </c>
      <c r="K20" s="26">
        <v>0</v>
      </c>
      <c r="L20" s="26">
        <v>0</v>
      </c>
      <c r="M20" s="24"/>
      <c r="N20" s="9">
        <f t="shared" si="6"/>
        <v>0.7</v>
      </c>
      <c r="O20" s="9">
        <f t="shared" si="0"/>
        <v>1.2</v>
      </c>
      <c r="P20" s="9">
        <f t="shared" si="1"/>
        <v>2.6</v>
      </c>
      <c r="R20" s="6">
        <f t="shared" si="8"/>
        <v>0.26041666666666669</v>
      </c>
      <c r="S20" s="6">
        <f t="shared" si="7"/>
        <v>3.84</v>
      </c>
      <c r="T20" s="10">
        <f t="shared" si="9"/>
        <v>230.39999999999998</v>
      </c>
      <c r="V20" s="8">
        <f t="shared" si="2"/>
        <v>0</v>
      </c>
      <c r="W20" s="8">
        <f t="shared" si="3"/>
        <v>3.7439999999999998</v>
      </c>
      <c r="X20" s="8">
        <f t="shared" si="4"/>
        <v>3.7439999999999998</v>
      </c>
      <c r="Z20" s="2">
        <f t="shared" si="5"/>
        <v>0.97499999999999998</v>
      </c>
      <c r="AA20" s="2"/>
      <c r="AB20" s="2"/>
      <c r="AL20" s="3"/>
      <c r="AM20" s="3"/>
    </row>
    <row r="21" spans="5:39" x14ac:dyDescent="0.25">
      <c r="E21" s="26">
        <v>0</v>
      </c>
      <c r="F21" s="26">
        <v>0</v>
      </c>
      <c r="G21" s="26">
        <v>0</v>
      </c>
      <c r="H21" s="26"/>
      <c r="I21" s="26">
        <v>8</v>
      </c>
      <c r="J21" s="27">
        <v>0</v>
      </c>
      <c r="K21" s="26">
        <v>2</v>
      </c>
      <c r="L21" s="26">
        <v>0</v>
      </c>
      <c r="M21" s="24"/>
      <c r="N21" s="9">
        <f t="shared" si="6"/>
        <v>2</v>
      </c>
      <c r="O21" s="9">
        <f t="shared" si="0"/>
        <v>1</v>
      </c>
      <c r="P21" s="9">
        <f t="shared" si="1"/>
        <v>2.4</v>
      </c>
      <c r="R21" s="6">
        <f t="shared" si="8"/>
        <v>0.109375</v>
      </c>
      <c r="S21" s="6">
        <f t="shared" si="7"/>
        <v>9.1428571428571423</v>
      </c>
      <c r="T21" s="10">
        <f t="shared" si="9"/>
        <v>548.57142857142856</v>
      </c>
      <c r="V21" s="8">
        <f t="shared" si="2"/>
        <v>0</v>
      </c>
      <c r="W21" s="8">
        <f t="shared" si="3"/>
        <v>3.456</v>
      </c>
      <c r="X21" s="8">
        <f t="shared" si="4"/>
        <v>3.456</v>
      </c>
      <c r="Z21" s="2">
        <f t="shared" si="5"/>
        <v>0.378</v>
      </c>
      <c r="AA21" s="2"/>
      <c r="AB21" s="2"/>
      <c r="AL21" s="3"/>
      <c r="AM21" s="3"/>
    </row>
    <row r="22" spans="5:39" x14ac:dyDescent="0.25">
      <c r="E22" s="26">
        <v>0</v>
      </c>
      <c r="F22" s="26">
        <v>0</v>
      </c>
      <c r="G22" s="26">
        <v>0</v>
      </c>
      <c r="H22" s="26"/>
      <c r="I22" s="26">
        <v>8</v>
      </c>
      <c r="J22" s="27">
        <v>0</v>
      </c>
      <c r="K22" s="26">
        <v>0</v>
      </c>
      <c r="L22" s="26">
        <v>2</v>
      </c>
      <c r="M22" s="24"/>
      <c r="N22" s="9">
        <f t="shared" si="6"/>
        <v>1</v>
      </c>
      <c r="O22" s="9">
        <f t="shared" si="0"/>
        <v>1</v>
      </c>
      <c r="P22" s="9">
        <f t="shared" si="1"/>
        <v>0.2</v>
      </c>
      <c r="R22" s="6">
        <f t="shared" si="8"/>
        <v>0.21875</v>
      </c>
      <c r="S22" s="6">
        <f t="shared" si="7"/>
        <v>4.5714285714285712</v>
      </c>
      <c r="T22" s="10">
        <f t="shared" si="9"/>
        <v>274.28571428571428</v>
      </c>
      <c r="V22" s="8">
        <f t="shared" si="2"/>
        <v>0</v>
      </c>
      <c r="W22" s="8">
        <f t="shared" si="3"/>
        <v>0.28799999999999998</v>
      </c>
      <c r="X22" s="8">
        <f t="shared" si="4"/>
        <v>0.28799999999999998</v>
      </c>
      <c r="Z22" s="2">
        <f t="shared" si="5"/>
        <v>6.3E-2</v>
      </c>
      <c r="AA22" s="2"/>
      <c r="AB22" s="2"/>
      <c r="AL22" s="3"/>
      <c r="AM22" s="3"/>
    </row>
    <row r="23" spans="5:39" x14ac:dyDescent="0.25">
      <c r="E23" s="26">
        <v>0</v>
      </c>
      <c r="F23" s="26">
        <v>0</v>
      </c>
      <c r="G23" s="26">
        <v>0</v>
      </c>
      <c r="H23" s="26"/>
      <c r="I23" s="26">
        <v>12</v>
      </c>
      <c r="J23" s="27">
        <v>2</v>
      </c>
      <c r="K23" s="26">
        <v>0</v>
      </c>
      <c r="L23" s="26">
        <v>0</v>
      </c>
      <c r="M23" s="24"/>
      <c r="N23" s="9">
        <f t="shared" si="6"/>
        <v>0.7</v>
      </c>
      <c r="O23" s="9">
        <f t="shared" si="0"/>
        <v>1.2</v>
      </c>
      <c r="P23" s="9">
        <f t="shared" si="1"/>
        <v>2.6</v>
      </c>
      <c r="R23" s="6">
        <f t="shared" si="8"/>
        <v>0.17361111111111113</v>
      </c>
      <c r="S23" s="6">
        <f t="shared" si="7"/>
        <v>5.7599999999999989</v>
      </c>
      <c r="T23" s="10">
        <f t="shared" si="9"/>
        <v>345.59999999999991</v>
      </c>
      <c r="V23" s="8">
        <f t="shared" si="2"/>
        <v>0</v>
      </c>
      <c r="W23" s="8">
        <f t="shared" si="3"/>
        <v>5.6160000000000005</v>
      </c>
      <c r="X23" s="8">
        <f t="shared" si="4"/>
        <v>5.6160000000000005</v>
      </c>
      <c r="Z23" s="2">
        <f t="shared" si="5"/>
        <v>0.9750000000000002</v>
      </c>
      <c r="AA23" s="2"/>
      <c r="AB23" s="2"/>
      <c r="AI23" s="31"/>
      <c r="AL23" s="3"/>
      <c r="AM23" s="3"/>
    </row>
    <row r="24" spans="5:39" x14ac:dyDescent="0.25">
      <c r="E24" s="26">
        <v>0</v>
      </c>
      <c r="F24" s="26">
        <v>0</v>
      </c>
      <c r="G24" s="26">
        <v>0</v>
      </c>
      <c r="H24" s="26"/>
      <c r="I24" s="26">
        <v>12</v>
      </c>
      <c r="J24" s="27">
        <v>0</v>
      </c>
      <c r="K24" s="26">
        <v>2</v>
      </c>
      <c r="L24" s="26">
        <v>0</v>
      </c>
      <c r="M24" s="24"/>
      <c r="N24" s="9">
        <f t="shared" si="6"/>
        <v>2</v>
      </c>
      <c r="O24" s="9">
        <f t="shared" si="0"/>
        <v>1</v>
      </c>
      <c r="P24" s="9">
        <f t="shared" si="1"/>
        <v>2.4</v>
      </c>
      <c r="R24" s="6">
        <f t="shared" si="8"/>
        <v>7.2916666666666671E-2</v>
      </c>
      <c r="S24" s="6">
        <f t="shared" si="7"/>
        <v>13.714285714285714</v>
      </c>
      <c r="T24" s="10">
        <f t="shared" si="9"/>
        <v>822.85714285714278</v>
      </c>
      <c r="V24" s="8">
        <f t="shared" si="2"/>
        <v>0</v>
      </c>
      <c r="W24" s="8">
        <f t="shared" si="3"/>
        <v>5.1840000000000002</v>
      </c>
      <c r="X24" s="8">
        <f t="shared" si="4"/>
        <v>5.1840000000000002</v>
      </c>
      <c r="Z24" s="2">
        <f t="shared" si="5"/>
        <v>0.37800000000000006</v>
      </c>
      <c r="AA24" s="2"/>
      <c r="AB24" s="2"/>
      <c r="AI24" s="3"/>
      <c r="AL24" s="3"/>
      <c r="AM24" s="3"/>
    </row>
    <row r="25" spans="5:39" x14ac:dyDescent="0.25">
      <c r="E25" s="26">
        <v>0</v>
      </c>
      <c r="F25" s="26">
        <v>0</v>
      </c>
      <c r="G25" s="26">
        <v>0</v>
      </c>
      <c r="H25" s="26"/>
      <c r="I25" s="26">
        <v>12</v>
      </c>
      <c r="J25" s="27">
        <v>0</v>
      </c>
      <c r="K25" s="26">
        <v>0</v>
      </c>
      <c r="L25" s="26">
        <v>2</v>
      </c>
      <c r="M25" s="24"/>
      <c r="N25" s="9">
        <f t="shared" si="6"/>
        <v>1</v>
      </c>
      <c r="O25" s="9">
        <f t="shared" si="0"/>
        <v>1</v>
      </c>
      <c r="P25" s="9">
        <f t="shared" si="1"/>
        <v>0.2</v>
      </c>
      <c r="R25" s="6">
        <f t="shared" si="8"/>
        <v>0.14583333333333334</v>
      </c>
      <c r="S25" s="6">
        <f t="shared" si="7"/>
        <v>6.8571428571428568</v>
      </c>
      <c r="T25" s="10">
        <f t="shared" si="9"/>
        <v>411.42857142857139</v>
      </c>
      <c r="V25" s="8">
        <f t="shared" si="2"/>
        <v>0</v>
      </c>
      <c r="W25" s="8">
        <f t="shared" si="3"/>
        <v>0.43200000000000005</v>
      </c>
      <c r="X25" s="8">
        <f t="shared" si="4"/>
        <v>0.43200000000000005</v>
      </c>
      <c r="Z25" s="2">
        <f t="shared" si="5"/>
        <v>6.3000000000000014E-2</v>
      </c>
      <c r="AA25" s="2"/>
      <c r="AB25" s="2"/>
      <c r="AH25" s="3"/>
      <c r="AI25" s="3"/>
      <c r="AL25" s="3"/>
      <c r="AM25" s="3"/>
    </row>
    <row r="26" spans="5:39" x14ac:dyDescent="0.25">
      <c r="E26" s="26">
        <v>0</v>
      </c>
      <c r="F26" s="26">
        <v>0</v>
      </c>
      <c r="G26" s="26">
        <v>0</v>
      </c>
      <c r="H26" s="26"/>
      <c r="I26" s="26">
        <v>24</v>
      </c>
      <c r="J26" s="27">
        <v>0</v>
      </c>
      <c r="K26" s="26">
        <v>0</v>
      </c>
      <c r="L26" s="26">
        <v>2</v>
      </c>
      <c r="M26" s="24"/>
      <c r="N26" s="9">
        <f t="shared" si="6"/>
        <v>1</v>
      </c>
      <c r="O26" s="9">
        <f t="shared" si="0"/>
        <v>1</v>
      </c>
      <c r="P26" s="9">
        <f t="shared" si="1"/>
        <v>0.2</v>
      </c>
      <c r="R26" s="6">
        <f t="shared" si="8"/>
        <v>7.2916666666666671E-2</v>
      </c>
      <c r="S26" s="6">
        <f t="shared" si="7"/>
        <v>13.714285714285714</v>
      </c>
      <c r="T26" s="10">
        <f t="shared" si="9"/>
        <v>822.85714285714278</v>
      </c>
      <c r="V26" s="8">
        <f t="shared" si="2"/>
        <v>0</v>
      </c>
      <c r="W26" s="8">
        <f t="shared" si="3"/>
        <v>0.8640000000000001</v>
      </c>
      <c r="X26" s="8">
        <f t="shared" si="4"/>
        <v>0.8640000000000001</v>
      </c>
      <c r="Z26" s="2">
        <f t="shared" si="5"/>
        <v>6.3000000000000014E-2</v>
      </c>
      <c r="AA26" s="2"/>
      <c r="AB26" s="2"/>
      <c r="AH26" s="3"/>
      <c r="AI26" s="3"/>
      <c r="AL26" s="3"/>
      <c r="AM26" s="3"/>
    </row>
    <row r="27" spans="5:39" x14ac:dyDescent="0.25">
      <c r="E27" s="26">
        <v>0</v>
      </c>
      <c r="F27" s="26">
        <v>0</v>
      </c>
      <c r="G27" s="26">
        <v>0</v>
      </c>
      <c r="H27" s="26"/>
      <c r="I27" s="28">
        <v>28</v>
      </c>
      <c r="J27" s="27">
        <v>2</v>
      </c>
      <c r="K27" s="26">
        <v>0</v>
      </c>
      <c r="L27" s="26">
        <v>0</v>
      </c>
      <c r="M27" s="24"/>
      <c r="N27" s="9">
        <f t="shared" si="6"/>
        <v>0.7</v>
      </c>
      <c r="O27" s="9">
        <f t="shared" si="0"/>
        <v>1.2</v>
      </c>
      <c r="P27" s="9">
        <f t="shared" si="1"/>
        <v>2.6</v>
      </c>
      <c r="R27" s="6">
        <f t="shared" si="8"/>
        <v>7.4404761904761904E-2</v>
      </c>
      <c r="S27" s="6">
        <f t="shared" si="7"/>
        <v>13.44</v>
      </c>
      <c r="T27" s="10">
        <f t="shared" si="9"/>
        <v>806.4</v>
      </c>
      <c r="V27" s="8">
        <f t="shared" si="2"/>
        <v>0</v>
      </c>
      <c r="W27" s="8">
        <f t="shared" si="3"/>
        <v>13.104000000000001</v>
      </c>
      <c r="X27" s="8">
        <f t="shared" si="4"/>
        <v>13.104000000000001</v>
      </c>
      <c r="Z27" s="2">
        <f t="shared" si="5"/>
        <v>0.97500000000000009</v>
      </c>
      <c r="AA27" s="2"/>
      <c r="AB27" s="2"/>
      <c r="AL27" s="3"/>
      <c r="AM27" s="3"/>
    </row>
    <row r="28" spans="5:39" x14ac:dyDescent="0.25">
      <c r="E28" s="26">
        <v>1</v>
      </c>
      <c r="F28" s="26">
        <v>2</v>
      </c>
      <c r="G28" s="26">
        <v>0</v>
      </c>
      <c r="H28" s="26"/>
      <c r="I28" s="26">
        <v>12</v>
      </c>
      <c r="J28" s="26">
        <v>2</v>
      </c>
      <c r="K28" s="26">
        <v>0</v>
      </c>
      <c r="L28" s="26">
        <v>0</v>
      </c>
      <c r="M28" s="24"/>
      <c r="N28" s="9">
        <f t="shared" si="6"/>
        <v>1.2</v>
      </c>
      <c r="O28" s="9">
        <f t="shared" si="0"/>
        <v>1.2</v>
      </c>
      <c r="P28" s="9">
        <f t="shared" si="1"/>
        <v>3.3</v>
      </c>
      <c r="R28" s="6">
        <f t="shared" si="8"/>
        <v>0.10127314814814817</v>
      </c>
      <c r="S28" s="6">
        <f t="shared" si="7"/>
        <v>9.8742857142857119</v>
      </c>
      <c r="T28" s="10">
        <f t="shared" si="9"/>
        <v>592.45714285714268</v>
      </c>
      <c r="V28" s="8">
        <f t="shared" si="2"/>
        <v>0.48</v>
      </c>
      <c r="W28" s="8">
        <f t="shared" si="3"/>
        <v>7.1280000000000001</v>
      </c>
      <c r="X28" s="8">
        <f t="shared" si="4"/>
        <v>7.6080000000000005</v>
      </c>
      <c r="Z28" s="2">
        <f t="shared" si="5"/>
        <v>0.77048611111111132</v>
      </c>
      <c r="AA28" s="2"/>
      <c r="AB28" s="2"/>
      <c r="AL28" s="3"/>
      <c r="AM28" s="3"/>
    </row>
    <row r="29" spans="5:39" x14ac:dyDescent="0.25">
      <c r="E29" s="26">
        <v>1</v>
      </c>
      <c r="F29" s="26">
        <v>2</v>
      </c>
      <c r="G29" s="26">
        <v>0</v>
      </c>
      <c r="H29" s="26"/>
      <c r="I29" s="26">
        <v>12</v>
      </c>
      <c r="J29" s="26">
        <v>0</v>
      </c>
      <c r="K29" s="26">
        <v>2</v>
      </c>
      <c r="L29" s="26">
        <v>0</v>
      </c>
      <c r="M29" s="24"/>
      <c r="N29" s="9">
        <f t="shared" si="6"/>
        <v>2.5</v>
      </c>
      <c r="O29" s="9">
        <f t="shared" si="0"/>
        <v>1</v>
      </c>
      <c r="P29" s="9">
        <f t="shared" si="1"/>
        <v>3.0999999999999996</v>
      </c>
      <c r="R29" s="6">
        <f t="shared" si="8"/>
        <v>5.8333333333333334E-2</v>
      </c>
      <c r="S29" s="6">
        <f t="shared" si="7"/>
        <v>17.142857142857142</v>
      </c>
      <c r="T29" s="10">
        <f t="shared" si="9"/>
        <v>1028.5714285714284</v>
      </c>
      <c r="V29" s="8">
        <f t="shared" si="2"/>
        <v>0.48</v>
      </c>
      <c r="W29" s="8">
        <f t="shared" si="3"/>
        <v>6.6959999999999997</v>
      </c>
      <c r="X29" s="8">
        <f t="shared" si="4"/>
        <v>7.1760000000000002</v>
      </c>
      <c r="Z29" s="2">
        <f t="shared" si="5"/>
        <v>0.41860000000000003</v>
      </c>
      <c r="AA29" s="2"/>
      <c r="AB29" s="2"/>
      <c r="AL29" s="3"/>
      <c r="AM29" s="3"/>
    </row>
    <row r="30" spans="5:39" x14ac:dyDescent="0.25">
      <c r="E30" s="26">
        <v>1</v>
      </c>
      <c r="F30" s="26">
        <v>2</v>
      </c>
      <c r="G30" s="26">
        <v>0</v>
      </c>
      <c r="H30" s="26"/>
      <c r="I30" s="26">
        <v>12</v>
      </c>
      <c r="J30" s="26">
        <v>0</v>
      </c>
      <c r="K30" s="26">
        <v>0</v>
      </c>
      <c r="L30" s="26">
        <v>2</v>
      </c>
      <c r="M30" s="24"/>
      <c r="N30" s="9">
        <f t="shared" si="6"/>
        <v>1.5</v>
      </c>
      <c r="O30" s="9">
        <f t="shared" si="0"/>
        <v>1</v>
      </c>
      <c r="P30" s="9">
        <f t="shared" si="1"/>
        <v>0.7</v>
      </c>
      <c r="R30" s="6">
        <f t="shared" si="8"/>
        <v>9.7222222222222224E-2</v>
      </c>
      <c r="S30" s="6">
        <f t="shared" si="7"/>
        <v>10.285714285714285</v>
      </c>
      <c r="T30" s="10">
        <f t="shared" si="9"/>
        <v>617.14285714285711</v>
      </c>
      <c r="V30" s="8">
        <f t="shared" si="2"/>
        <v>0.48</v>
      </c>
      <c r="W30" s="8">
        <f t="shared" si="3"/>
        <v>1.512</v>
      </c>
      <c r="X30" s="8">
        <f t="shared" si="4"/>
        <v>1.992</v>
      </c>
      <c r="Z30" s="2">
        <f t="shared" si="5"/>
        <v>0.19366666666666668</v>
      </c>
      <c r="AA30" s="2"/>
      <c r="AB30" s="2"/>
      <c r="AI30" s="31"/>
      <c r="AL30" s="3"/>
      <c r="AM30" s="3"/>
    </row>
    <row r="31" spans="5:39" x14ac:dyDescent="0.25">
      <c r="E31" s="26">
        <v>1</v>
      </c>
      <c r="F31" s="26">
        <v>0</v>
      </c>
      <c r="G31" s="26">
        <v>2</v>
      </c>
      <c r="H31" s="26"/>
      <c r="I31" s="26">
        <v>12</v>
      </c>
      <c r="J31" s="26">
        <v>2</v>
      </c>
      <c r="K31" s="26">
        <v>0</v>
      </c>
      <c r="L31" s="26">
        <v>0</v>
      </c>
      <c r="M31" s="24"/>
      <c r="N31" s="9">
        <f t="shared" si="6"/>
        <v>0.7</v>
      </c>
      <c r="O31" s="9">
        <f t="shared" si="0"/>
        <v>1.2</v>
      </c>
      <c r="P31" s="9">
        <f t="shared" si="1"/>
        <v>2.1</v>
      </c>
      <c r="R31" s="6">
        <f t="shared" si="8"/>
        <v>0.17361111111111113</v>
      </c>
      <c r="S31" s="6">
        <f t="shared" si="7"/>
        <v>5.7599999999999989</v>
      </c>
      <c r="T31" s="10">
        <f t="shared" si="9"/>
        <v>345.59999999999991</v>
      </c>
      <c r="V31" s="8">
        <f t="shared" si="2"/>
        <v>0.48</v>
      </c>
      <c r="W31" s="8">
        <f t="shared" si="3"/>
        <v>4.5360000000000005</v>
      </c>
      <c r="X31" s="8">
        <f t="shared" si="4"/>
        <v>5.016</v>
      </c>
      <c r="Z31" s="2">
        <f t="shared" si="5"/>
        <v>0.87083333333333346</v>
      </c>
      <c r="AA31" s="2"/>
      <c r="AB31" s="2"/>
      <c r="AL31" s="3"/>
      <c r="AM31" s="3"/>
    </row>
    <row r="32" spans="5:39" x14ac:dyDescent="0.25">
      <c r="E32" s="26">
        <v>1</v>
      </c>
      <c r="F32" s="26">
        <v>0</v>
      </c>
      <c r="G32" s="26">
        <v>2</v>
      </c>
      <c r="H32" s="26"/>
      <c r="I32" s="26">
        <v>12</v>
      </c>
      <c r="J32" s="26">
        <v>0</v>
      </c>
      <c r="K32" s="26">
        <v>2</v>
      </c>
      <c r="L32" s="26">
        <v>0</v>
      </c>
      <c r="M32" s="24"/>
      <c r="N32" s="9">
        <f t="shared" si="6"/>
        <v>2</v>
      </c>
      <c r="O32" s="9">
        <f t="shared" si="0"/>
        <v>1</v>
      </c>
      <c r="P32" s="9">
        <f t="shared" si="1"/>
        <v>1.9</v>
      </c>
      <c r="R32" s="6">
        <f t="shared" si="8"/>
        <v>7.2916666666666671E-2</v>
      </c>
      <c r="S32" s="6">
        <f t="shared" si="7"/>
        <v>13.714285714285714</v>
      </c>
      <c r="T32" s="10">
        <f t="shared" si="9"/>
        <v>822.85714285714278</v>
      </c>
      <c r="V32" s="8">
        <f t="shared" si="2"/>
        <v>0.48</v>
      </c>
      <c r="W32" s="8">
        <f t="shared" si="3"/>
        <v>4.1040000000000001</v>
      </c>
      <c r="X32" s="8">
        <f t="shared" si="4"/>
        <v>4.5839999999999996</v>
      </c>
      <c r="Z32" s="2">
        <f t="shared" si="5"/>
        <v>0.33424999999999999</v>
      </c>
      <c r="AA32" s="2"/>
      <c r="AB32" s="2"/>
      <c r="AL32" s="3"/>
      <c r="AM32" s="3"/>
    </row>
    <row r="33" spans="2:40" x14ac:dyDescent="0.25">
      <c r="E33" s="26">
        <v>1</v>
      </c>
      <c r="F33" s="26">
        <v>0</v>
      </c>
      <c r="G33" s="26">
        <v>2</v>
      </c>
      <c r="H33" s="26"/>
      <c r="I33" s="26">
        <v>12</v>
      </c>
      <c r="J33" s="26">
        <v>0</v>
      </c>
      <c r="K33" s="26">
        <v>0</v>
      </c>
      <c r="L33" s="26">
        <v>2</v>
      </c>
      <c r="M33" s="24"/>
      <c r="N33" s="9">
        <f t="shared" si="6"/>
        <v>1</v>
      </c>
      <c r="O33" s="9">
        <f t="shared" si="0"/>
        <v>1</v>
      </c>
      <c r="P33" s="9">
        <f t="shared" si="1"/>
        <v>0.2</v>
      </c>
      <c r="R33" s="6">
        <f t="shared" si="8"/>
        <v>0.14583333333333334</v>
      </c>
      <c r="S33" s="6">
        <f t="shared" si="7"/>
        <v>6.8571428571428568</v>
      </c>
      <c r="T33" s="10">
        <f t="shared" si="9"/>
        <v>411.42857142857139</v>
      </c>
      <c r="V33" s="8">
        <f t="shared" si="2"/>
        <v>0.48</v>
      </c>
      <c r="W33" s="8">
        <f t="shared" si="3"/>
        <v>0.43200000000000005</v>
      </c>
      <c r="X33" s="8">
        <f t="shared" si="4"/>
        <v>0.91200000000000003</v>
      </c>
      <c r="Z33" s="2">
        <f t="shared" si="5"/>
        <v>0.13300000000000001</v>
      </c>
      <c r="AA33" s="2"/>
      <c r="AB33" s="2"/>
      <c r="AL33" s="3"/>
      <c r="AM33" s="3"/>
    </row>
    <row r="34" spans="2:40" x14ac:dyDescent="0.25">
      <c r="E34" s="26">
        <v>12</v>
      </c>
      <c r="F34" s="26">
        <v>2</v>
      </c>
      <c r="G34" s="26">
        <v>0</v>
      </c>
      <c r="H34" s="26"/>
      <c r="I34" s="26">
        <v>1</v>
      </c>
      <c r="J34" s="26">
        <v>2</v>
      </c>
      <c r="K34" s="26">
        <v>0</v>
      </c>
      <c r="L34" s="26">
        <v>0</v>
      </c>
      <c r="M34" s="24"/>
      <c r="N34" s="9">
        <f t="shared" si="6"/>
        <v>6.7</v>
      </c>
      <c r="O34" s="9">
        <f t="shared" si="0"/>
        <v>1.2</v>
      </c>
      <c r="P34" s="9">
        <f t="shared" si="1"/>
        <v>10.999999999999998</v>
      </c>
      <c r="R34" s="6">
        <f t="shared" si="8"/>
        <v>0.21766169154228859</v>
      </c>
      <c r="S34" s="6">
        <f t="shared" si="7"/>
        <v>4.5942857142857134</v>
      </c>
      <c r="T34" s="10">
        <f t="shared" si="9"/>
        <v>275.65714285714279</v>
      </c>
      <c r="V34" s="8">
        <f t="shared" si="2"/>
        <v>5.76</v>
      </c>
      <c r="W34" s="8">
        <f t="shared" si="3"/>
        <v>1.9799999999999995</v>
      </c>
      <c r="X34" s="8">
        <f t="shared" si="4"/>
        <v>7.7399999999999993</v>
      </c>
      <c r="Z34" s="2">
        <f t="shared" si="5"/>
        <v>1.6847014925373136</v>
      </c>
      <c r="AA34" s="2"/>
      <c r="AB34" s="2"/>
      <c r="AL34" s="3"/>
      <c r="AM34" s="3"/>
    </row>
    <row r="35" spans="2:40" x14ac:dyDescent="0.25">
      <c r="E35" s="26">
        <v>12</v>
      </c>
      <c r="F35" s="26">
        <v>2</v>
      </c>
      <c r="G35" s="26">
        <v>0</v>
      </c>
      <c r="H35" s="26"/>
      <c r="I35" s="26">
        <v>1</v>
      </c>
      <c r="J35" s="26">
        <v>0</v>
      </c>
      <c r="K35" s="26">
        <v>2</v>
      </c>
      <c r="L35" s="26">
        <v>0</v>
      </c>
      <c r="M35" s="24"/>
      <c r="N35" s="9">
        <f t="shared" si="6"/>
        <v>8</v>
      </c>
      <c r="O35" s="9">
        <f t="shared" si="0"/>
        <v>1</v>
      </c>
      <c r="P35" s="9">
        <f t="shared" si="1"/>
        <v>10.799999999999999</v>
      </c>
      <c r="R35" s="6">
        <f t="shared" si="8"/>
        <v>0.21875</v>
      </c>
      <c r="S35" s="6">
        <f t="shared" si="7"/>
        <v>4.5714285714285712</v>
      </c>
      <c r="T35" s="10">
        <f t="shared" si="9"/>
        <v>274.28571428571428</v>
      </c>
      <c r="V35" s="8">
        <f t="shared" si="2"/>
        <v>5.76</v>
      </c>
      <c r="W35" s="8">
        <f t="shared" si="3"/>
        <v>1.9439999999999997</v>
      </c>
      <c r="X35" s="8">
        <f t="shared" si="4"/>
        <v>7.7039999999999997</v>
      </c>
      <c r="Z35" s="2">
        <f t="shared" si="5"/>
        <v>1.6852499999999999</v>
      </c>
      <c r="AA35" s="2"/>
      <c r="AB35" s="2"/>
      <c r="AL35" s="3"/>
      <c r="AM35" s="3"/>
    </row>
    <row r="36" spans="2:40" x14ac:dyDescent="0.25">
      <c r="E36" s="26">
        <v>12</v>
      </c>
      <c r="F36" s="26">
        <v>2</v>
      </c>
      <c r="G36" s="26">
        <v>0</v>
      </c>
      <c r="H36" s="26"/>
      <c r="I36" s="26">
        <v>1</v>
      </c>
      <c r="J36" s="26">
        <v>0</v>
      </c>
      <c r="K36" s="26">
        <v>0</v>
      </c>
      <c r="L36" s="26">
        <v>2</v>
      </c>
      <c r="M36" s="24"/>
      <c r="N36" s="9">
        <f t="shared" si="6"/>
        <v>7</v>
      </c>
      <c r="O36" s="9">
        <f t="shared" si="0"/>
        <v>1</v>
      </c>
      <c r="P36" s="9">
        <f t="shared" si="1"/>
        <v>8.3999999999999986</v>
      </c>
      <c r="R36" s="6">
        <f t="shared" si="8"/>
        <v>0.25</v>
      </c>
      <c r="S36" s="6">
        <f t="shared" si="7"/>
        <v>4</v>
      </c>
      <c r="T36" s="10">
        <f t="shared" si="9"/>
        <v>240</v>
      </c>
      <c r="V36" s="8">
        <f t="shared" si="2"/>
        <v>5.76</v>
      </c>
      <c r="W36" s="8">
        <f t="shared" si="3"/>
        <v>1.5119999999999998</v>
      </c>
      <c r="X36" s="8">
        <f t="shared" si="4"/>
        <v>7.2719999999999994</v>
      </c>
      <c r="Z36" s="2">
        <f t="shared" si="5"/>
        <v>1.8179999999999998</v>
      </c>
      <c r="AA36" s="2"/>
      <c r="AB36" s="2"/>
      <c r="AL36" s="3"/>
      <c r="AM36" s="3"/>
    </row>
    <row r="37" spans="2:40" x14ac:dyDescent="0.25">
      <c r="E37" s="26">
        <v>12</v>
      </c>
      <c r="F37" s="26">
        <v>0</v>
      </c>
      <c r="G37" s="26">
        <v>2</v>
      </c>
      <c r="H37" s="26"/>
      <c r="I37" s="26">
        <v>1</v>
      </c>
      <c r="J37" s="26">
        <v>2</v>
      </c>
      <c r="K37" s="26">
        <v>0</v>
      </c>
      <c r="L37" s="26">
        <v>0</v>
      </c>
      <c r="M37" s="24"/>
      <c r="N37" s="9">
        <f t="shared" si="6"/>
        <v>0.7</v>
      </c>
      <c r="O37" s="9">
        <f t="shared" si="0"/>
        <v>1.2</v>
      </c>
      <c r="P37" s="9">
        <f t="shared" si="1"/>
        <v>0.2</v>
      </c>
      <c r="R37" s="6">
        <f t="shared" si="8"/>
        <v>2.0833333333333335</v>
      </c>
      <c r="S37" s="6">
        <f t="shared" si="7"/>
        <v>0.48</v>
      </c>
      <c r="T37" s="10">
        <f t="shared" si="9"/>
        <v>28.799999999999997</v>
      </c>
      <c r="V37" s="8">
        <f t="shared" si="2"/>
        <v>5.76</v>
      </c>
      <c r="W37" s="8">
        <f t="shared" si="3"/>
        <v>3.5999999999999997E-2</v>
      </c>
      <c r="X37" s="8">
        <f t="shared" si="4"/>
        <v>5.7959999999999994</v>
      </c>
      <c r="Z37" s="2">
        <f t="shared" si="5"/>
        <v>12.074999999999999</v>
      </c>
      <c r="AA37" s="2"/>
      <c r="AB37" s="2"/>
      <c r="AL37" s="3"/>
      <c r="AM37" s="3"/>
    </row>
    <row r="38" spans="2:40" x14ac:dyDescent="0.25">
      <c r="E38" s="26">
        <v>12</v>
      </c>
      <c r="F38" s="26">
        <v>0</v>
      </c>
      <c r="G38" s="26">
        <v>2</v>
      </c>
      <c r="H38" s="26"/>
      <c r="I38" s="26">
        <v>1</v>
      </c>
      <c r="J38" s="26">
        <v>0</v>
      </c>
      <c r="K38" s="26">
        <v>2</v>
      </c>
      <c r="L38" s="26">
        <v>0</v>
      </c>
      <c r="M38" s="24"/>
      <c r="N38" s="9">
        <f t="shared" si="6"/>
        <v>2</v>
      </c>
      <c r="O38" s="9">
        <f t="shared" si="0"/>
        <v>1</v>
      </c>
      <c r="P38" s="9">
        <f t="shared" si="1"/>
        <v>0.2</v>
      </c>
      <c r="R38" s="6">
        <f t="shared" si="8"/>
        <v>0.875</v>
      </c>
      <c r="S38" s="6">
        <f t="shared" si="7"/>
        <v>1.1428571428571428</v>
      </c>
      <c r="T38" s="10">
        <f t="shared" si="9"/>
        <v>68.571428571428569</v>
      </c>
      <c r="V38" s="8">
        <f t="shared" si="2"/>
        <v>5.76</v>
      </c>
      <c r="W38" s="8">
        <f t="shared" si="3"/>
        <v>3.5999999999999997E-2</v>
      </c>
      <c r="X38" s="8">
        <f t="shared" si="4"/>
        <v>5.7959999999999994</v>
      </c>
      <c r="Z38" s="2">
        <f t="shared" si="5"/>
        <v>5.0714999999999995</v>
      </c>
      <c r="AA38" s="2"/>
      <c r="AB38" s="2"/>
      <c r="AL38" s="3"/>
      <c r="AM38" s="3"/>
    </row>
    <row r="39" spans="2:40" x14ac:dyDescent="0.25">
      <c r="E39" s="26">
        <v>12</v>
      </c>
      <c r="F39" s="26">
        <v>0</v>
      </c>
      <c r="G39" s="26">
        <v>2</v>
      </c>
      <c r="H39" s="26"/>
      <c r="I39" s="26">
        <v>1</v>
      </c>
      <c r="J39" s="26">
        <v>0</v>
      </c>
      <c r="K39" s="26">
        <v>0</v>
      </c>
      <c r="L39" s="26">
        <v>2</v>
      </c>
      <c r="M39" s="24"/>
      <c r="N39" s="9">
        <f t="shared" si="6"/>
        <v>1</v>
      </c>
      <c r="O39" s="9">
        <f t="shared" si="0"/>
        <v>1</v>
      </c>
      <c r="P39" s="9">
        <f t="shared" si="1"/>
        <v>0.2</v>
      </c>
      <c r="R39" s="6">
        <f t="shared" si="8"/>
        <v>1.75</v>
      </c>
      <c r="S39" s="6">
        <f t="shared" si="7"/>
        <v>0.5714285714285714</v>
      </c>
      <c r="T39" s="10">
        <f t="shared" si="9"/>
        <v>34.285714285714285</v>
      </c>
      <c r="V39" s="8">
        <f t="shared" si="2"/>
        <v>5.76</v>
      </c>
      <c r="W39" s="8">
        <f t="shared" si="3"/>
        <v>3.5999999999999997E-2</v>
      </c>
      <c r="X39" s="8">
        <f t="shared" si="4"/>
        <v>5.7959999999999994</v>
      </c>
      <c r="Z39" s="2">
        <f t="shared" si="5"/>
        <v>10.142999999999999</v>
      </c>
      <c r="AA39" s="2"/>
      <c r="AB39" s="2"/>
      <c r="AL39" s="3"/>
      <c r="AM39" s="3"/>
    </row>
    <row r="40" spans="2:40" x14ac:dyDescent="0.25">
      <c r="E40" s="26"/>
      <c r="F40" s="26"/>
      <c r="G40" s="26"/>
      <c r="H40" s="26"/>
      <c r="I40" s="26"/>
      <c r="J40" s="26"/>
      <c r="K40" s="26"/>
      <c r="L40" s="26"/>
      <c r="M40" s="24"/>
      <c r="N40" s="8"/>
      <c r="O40" s="9"/>
      <c r="P40" s="8"/>
      <c r="Q40" s="8"/>
      <c r="R40" s="9"/>
      <c r="S40" s="6"/>
      <c r="T40" s="9"/>
      <c r="U40" s="6"/>
      <c r="V40" s="10"/>
      <c r="W40" s="3"/>
      <c r="X40" s="3"/>
    </row>
    <row r="41" spans="2:40" x14ac:dyDescent="0.25"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8"/>
      <c r="P41" s="9"/>
      <c r="Q41" s="8"/>
      <c r="R41" s="9"/>
      <c r="S41" s="6"/>
      <c r="T41" s="9"/>
      <c r="U41" s="6"/>
      <c r="V41" s="10"/>
      <c r="W41" s="3"/>
      <c r="X41" s="3"/>
    </row>
    <row r="42" spans="2:40" x14ac:dyDescent="0.25">
      <c r="E42" s="50" t="s">
        <v>18</v>
      </c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50"/>
      <c r="T42" s="50"/>
      <c r="U42" s="50"/>
      <c r="V42" s="50"/>
      <c r="W42" s="50"/>
      <c r="X42" s="3"/>
    </row>
    <row r="43" spans="2:40" x14ac:dyDescent="0.25"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3"/>
    </row>
    <row r="44" spans="2:40" x14ac:dyDescent="0.25"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8"/>
      <c r="P44" s="9"/>
      <c r="Q44" s="8"/>
      <c r="R44" s="9"/>
      <c r="S44" s="6"/>
      <c r="T44" s="9"/>
      <c r="U44" s="6"/>
      <c r="V44" s="10">
        <f>MAX(V52:V96)</f>
        <v>28.799999999999997</v>
      </c>
      <c r="W44" s="3"/>
      <c r="X44" s="3"/>
      <c r="AB44" s="12">
        <f>MAX(Z93:Z97)</f>
        <v>0</v>
      </c>
      <c r="AC44" s="12">
        <f>MAX(AC49:AC97)</f>
        <v>1</v>
      </c>
      <c r="AD44" s="12"/>
      <c r="AE44" s="12"/>
      <c r="AF44" s="12">
        <f>MAX(AF49:AF97)</f>
        <v>1</v>
      </c>
      <c r="AG44" s="12"/>
      <c r="AH44" s="12">
        <f>MAX(AH49:AH97)</f>
        <v>1</v>
      </c>
      <c r="AI44" s="12"/>
      <c r="AJ44" s="12"/>
      <c r="AK44" s="12">
        <f>MAX(AK49:AK97)</f>
        <v>1</v>
      </c>
      <c r="AL44" s="12"/>
      <c r="AM44" s="12">
        <f>MAX(AM49:AM97)</f>
        <v>0.65546218487394958</v>
      </c>
    </row>
    <row r="45" spans="2:40" s="39" customFormat="1" x14ac:dyDescent="0.25"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8"/>
      <c r="P45" s="9"/>
      <c r="Q45" s="8"/>
      <c r="R45" s="9"/>
      <c r="S45" s="6"/>
      <c r="T45" s="9"/>
      <c r="U45" s="6"/>
      <c r="V45" s="10"/>
      <c r="W45" s="3"/>
      <c r="X45" s="3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</row>
    <row r="46" spans="2:40" s="39" customFormat="1" ht="15" customHeight="1" x14ac:dyDescent="0.25">
      <c r="E46" s="38"/>
      <c r="F46" s="38"/>
      <c r="G46" s="38"/>
      <c r="H46" s="38"/>
      <c r="I46" s="38"/>
      <c r="J46" s="38"/>
      <c r="K46" s="38"/>
      <c r="L46" s="38"/>
      <c r="M46" s="38"/>
      <c r="N46" s="55" t="s">
        <v>67</v>
      </c>
      <c r="O46" s="48"/>
      <c r="P46" s="48"/>
      <c r="Q46" s="8"/>
      <c r="R46" s="56" t="s">
        <v>62</v>
      </c>
      <c r="S46" s="55" t="s">
        <v>61</v>
      </c>
      <c r="T46" s="48"/>
      <c r="U46" s="6"/>
      <c r="V46" s="59" t="s">
        <v>1</v>
      </c>
      <c r="W46" s="59"/>
      <c r="X46" s="59"/>
      <c r="Z46" s="54" t="s">
        <v>63</v>
      </c>
      <c r="AA46" s="41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</row>
    <row r="47" spans="2:40" x14ac:dyDescent="0.25">
      <c r="E47" s="46" t="s">
        <v>8</v>
      </c>
      <c r="F47" s="46"/>
      <c r="G47" s="46"/>
      <c r="H47" s="24"/>
      <c r="I47" s="48" t="s">
        <v>11</v>
      </c>
      <c r="J47" s="48"/>
      <c r="K47" s="48"/>
      <c r="L47" s="48"/>
      <c r="M47" s="7"/>
      <c r="N47" s="40" t="s">
        <v>65</v>
      </c>
      <c r="O47" s="40" t="s">
        <v>64</v>
      </c>
      <c r="P47" s="40" t="s">
        <v>66</v>
      </c>
      <c r="R47" s="57"/>
      <c r="S47" s="48"/>
      <c r="T47" s="48"/>
      <c r="V47" s="43" t="s">
        <v>8</v>
      </c>
      <c r="W47" s="42" t="s">
        <v>11</v>
      </c>
      <c r="X47" s="43" t="s">
        <v>57</v>
      </c>
      <c r="Z47" s="54"/>
      <c r="AA47" s="41"/>
      <c r="AB47" s="32"/>
      <c r="AC47" s="32"/>
      <c r="AD47" s="32"/>
      <c r="AE47" s="32"/>
      <c r="AF47" s="32"/>
      <c r="AG47" s="32"/>
      <c r="AH47" s="32"/>
    </row>
    <row r="48" spans="2:40" ht="15" customHeight="1" x14ac:dyDescent="0.25">
      <c r="B48" s="31" t="s">
        <v>28</v>
      </c>
      <c r="C48" s="31" t="s">
        <v>29</v>
      </c>
      <c r="D48" s="31" t="s">
        <v>30</v>
      </c>
      <c r="E48" s="24" t="s">
        <v>9</v>
      </c>
      <c r="F48" s="24" t="s">
        <v>6</v>
      </c>
      <c r="G48" s="24" t="s">
        <v>7</v>
      </c>
      <c r="H48" s="24"/>
      <c r="I48" s="24" t="s">
        <v>9</v>
      </c>
      <c r="J48" s="25" t="s">
        <v>5</v>
      </c>
      <c r="K48" s="24" t="s">
        <v>6</v>
      </c>
      <c r="L48" s="24" t="s">
        <v>7</v>
      </c>
      <c r="M48" s="24"/>
      <c r="N48" s="25" t="s">
        <v>14</v>
      </c>
      <c r="O48" s="25" t="s">
        <v>14</v>
      </c>
      <c r="P48" s="25" t="s">
        <v>14</v>
      </c>
      <c r="R48" s="40" t="s">
        <v>60</v>
      </c>
      <c r="S48" s="25" t="s">
        <v>16</v>
      </c>
      <c r="T48" s="25" t="s">
        <v>17</v>
      </c>
      <c r="V48" s="25" t="s">
        <v>4</v>
      </c>
      <c r="W48" s="25" t="s">
        <v>4</v>
      </c>
      <c r="X48" s="25" t="s">
        <v>4</v>
      </c>
      <c r="Z48" s="40" t="s">
        <v>59</v>
      </c>
      <c r="AA48" s="40"/>
      <c r="AB48" s="31" t="s">
        <v>30</v>
      </c>
      <c r="AC48" s="41" t="s">
        <v>68</v>
      </c>
      <c r="AD48" s="34"/>
      <c r="AE48" s="54" t="s">
        <v>69</v>
      </c>
      <c r="AF48" s="52"/>
      <c r="AG48" s="34"/>
      <c r="AH48" s="40" t="s">
        <v>63</v>
      </c>
      <c r="AJ48" s="58" t="s">
        <v>70</v>
      </c>
      <c r="AK48" s="51"/>
      <c r="AN48" s="31" t="s">
        <v>37</v>
      </c>
    </row>
    <row r="49" spans="2:40" x14ac:dyDescent="0.25">
      <c r="B49" s="25">
        <v>7</v>
      </c>
      <c r="C49" s="25">
        <f>3*I49</f>
        <v>744</v>
      </c>
      <c r="D49" s="31">
        <f t="shared" ref="D49:D50" si="10">B49*C49</f>
        <v>5208</v>
      </c>
      <c r="E49" s="24">
        <v>0</v>
      </c>
      <c r="F49" s="24">
        <v>0</v>
      </c>
      <c r="G49" s="24">
        <v>0</v>
      </c>
      <c r="H49" s="24"/>
      <c r="I49" s="24">
        <v>248</v>
      </c>
      <c r="J49" s="24">
        <v>0</v>
      </c>
      <c r="K49" s="24">
        <v>0</v>
      </c>
      <c r="L49" s="24">
        <v>0</v>
      </c>
      <c r="M49" s="24"/>
      <c r="N49" s="9">
        <f>(1+J49*$J$3+K49*$J$4+0.5*E49*F49*$J$4)</f>
        <v>1</v>
      </c>
      <c r="O49" s="9">
        <f>(1+J49*$L$3)</f>
        <v>1</v>
      </c>
      <c r="P49" s="9">
        <f>IF((1+J49*$K$3+K49*$K$4+L49*$K$5+0.5*E49*F49*$K$4+0.5*E49*G49*$K$5)&lt;0.2,0.2,(1+J49*$K$3+K49*$K$4+L49*$K$5+0.5*E49*F49*$K$4+0.5*E49*G49*$K$5))</f>
        <v>1</v>
      </c>
      <c r="R49" s="8">
        <f>N$5/(I49*O49*N49)</f>
        <v>7.0564516129032256E-3</v>
      </c>
      <c r="S49" s="6">
        <f>1/R49</f>
        <v>141.71428571428572</v>
      </c>
      <c r="T49" s="10">
        <f>60*S49</f>
        <v>8502.8571428571431</v>
      </c>
      <c r="V49" s="8">
        <f>E49*$G$5</f>
        <v>0</v>
      </c>
      <c r="W49" s="8">
        <f>I49*$F$5*P49</f>
        <v>44.64</v>
      </c>
      <c r="X49" s="8">
        <f>V49+W49</f>
        <v>44.64</v>
      </c>
      <c r="Z49" s="2">
        <f>R49*X49</f>
        <v>0.315</v>
      </c>
      <c r="AA49" s="2"/>
      <c r="AB49" s="12">
        <f>D49/MIN(D$49:D$97)</f>
        <v>3.3513513513513513</v>
      </c>
      <c r="AC49" s="12">
        <f>T49/MAX(T$49:T$97)</f>
        <v>0.88571428571428579</v>
      </c>
      <c r="AD49" s="12"/>
      <c r="AE49" s="2">
        <f>S49/D49</f>
        <v>2.7210884353741499E-2</v>
      </c>
      <c r="AF49" s="12">
        <f>AE49/MAX(AE$49:AE$97)</f>
        <v>0.31092436974789922</v>
      </c>
      <c r="AG49" s="12"/>
      <c r="AH49" s="12">
        <f>MIN(Z$49:Z$97)/Z49</f>
        <v>0.2</v>
      </c>
      <c r="AJ49" s="2">
        <f>Z49/D49</f>
        <v>6.0483870967741935E-5</v>
      </c>
      <c r="AK49" s="12">
        <f>AJ49/MAX(AJ$49:AJ$97)</f>
        <v>0.13353561162567876</v>
      </c>
      <c r="AM49" s="12">
        <f>AVERAGE(AF49:AH49)</f>
        <v>0.25546218487394962</v>
      </c>
    </row>
    <row r="50" spans="2:40" x14ac:dyDescent="0.25">
      <c r="B50" s="25">
        <v>7</v>
      </c>
      <c r="C50" s="25">
        <f t="shared" ref="C50" si="11">3*I50</f>
        <v>888</v>
      </c>
      <c r="D50" s="31">
        <f t="shared" si="10"/>
        <v>6216</v>
      </c>
      <c r="E50" s="24">
        <v>0</v>
      </c>
      <c r="F50" s="24">
        <v>0</v>
      </c>
      <c r="G50" s="24">
        <v>0</v>
      </c>
      <c r="H50" s="24"/>
      <c r="I50" s="24">
        <v>296</v>
      </c>
      <c r="J50" s="24">
        <v>2</v>
      </c>
      <c r="K50" s="24">
        <v>0</v>
      </c>
      <c r="L50" s="24">
        <v>0</v>
      </c>
      <c r="M50" s="24"/>
      <c r="N50" s="9">
        <f>(1+J50*$J$3+K50*$J$4+0.5*E50*F50*$J$4)</f>
        <v>0.7</v>
      </c>
      <c r="O50" s="9">
        <f>(1+J50*$L$3)</f>
        <v>1.2</v>
      </c>
      <c r="P50" s="9">
        <f>IF((1+J50*$K$3+K50*$K$4+L50*$K$5+0.5*E50*F50*$K$4+0.5*E50*G50*$K$5)&lt;0.2,0.2,(1+J50*$K$3+K50*$K$4+L50*$K$5+0.5*E50*F50*$K$4+0.5*E50*G50*$K$5))</f>
        <v>2.6</v>
      </c>
      <c r="R50" s="8">
        <f t="shared" ref="R50:R51" si="12">N$5/(I50*O50*N50)</f>
        <v>7.0382882882882884E-3</v>
      </c>
      <c r="S50" s="6">
        <f t="shared" ref="S50:S51" si="13">1/R50</f>
        <v>142.07999999999998</v>
      </c>
      <c r="T50" s="10">
        <f t="shared" ref="T50" si="14">60*S50</f>
        <v>8524.7999999999993</v>
      </c>
      <c r="V50" s="8">
        <f>E50*$G$5</f>
        <v>0</v>
      </c>
      <c r="W50" s="8">
        <f>I50*$F$5*P50</f>
        <v>138.52800000000002</v>
      </c>
      <c r="X50" s="8">
        <f>V50+W50</f>
        <v>138.52800000000002</v>
      </c>
      <c r="Z50" s="2">
        <f>R50*X50</f>
        <v>0.9750000000000002</v>
      </c>
      <c r="AA50" s="2"/>
      <c r="AB50" s="12">
        <f>D50/MIN(D$49:D$97)</f>
        <v>4</v>
      </c>
      <c r="AC50" s="12">
        <f>T50/MAX(T$49:T$97)</f>
        <v>0.8879999999999999</v>
      </c>
      <c r="AD50" s="12"/>
      <c r="AE50" s="2">
        <f>S50/D50</f>
        <v>2.2857142857142854E-2</v>
      </c>
      <c r="AF50" s="12">
        <f>AE50/MAX(AE$49:AE$97)</f>
        <v>0.26117647058823529</v>
      </c>
      <c r="AG50" s="12"/>
      <c r="AH50" s="12">
        <f t="shared" ref="AH50:AH51" si="15">MIN(Z$49:Z$97)/Z50</f>
        <v>6.4615384615384602E-2</v>
      </c>
      <c r="AJ50" s="2">
        <f>Z50/D50</f>
        <v>1.5685328185328188E-4</v>
      </c>
      <c r="AK50" s="12">
        <f>AJ50/MAX(AJ$49:AJ$97)</f>
        <v>0.34629891560584652</v>
      </c>
      <c r="AM50" s="12">
        <f t="shared" ref="AM50" si="16">AVERAGE(AF50:AH50)</f>
        <v>0.16289592760180993</v>
      </c>
    </row>
    <row r="51" spans="2:40" x14ac:dyDescent="0.25">
      <c r="B51" s="25">
        <v>7</v>
      </c>
      <c r="C51" s="25">
        <f>3*I51</f>
        <v>744</v>
      </c>
      <c r="D51" s="31">
        <f>B51*C51</f>
        <v>5208</v>
      </c>
      <c r="E51" s="24">
        <v>0</v>
      </c>
      <c r="F51" s="24">
        <v>0</v>
      </c>
      <c r="G51" s="24">
        <v>0</v>
      </c>
      <c r="H51" s="24"/>
      <c r="I51" s="24">
        <v>248</v>
      </c>
      <c r="J51" s="24">
        <v>0</v>
      </c>
      <c r="K51" s="24">
        <v>0</v>
      </c>
      <c r="L51" s="24">
        <v>2</v>
      </c>
      <c r="M51" s="24"/>
      <c r="N51" s="9">
        <f>(1+J51*$J$3+K51*$J$4+0.5*E51*F51*$J$4)</f>
        <v>1</v>
      </c>
      <c r="O51" s="9">
        <f>(1+J51*$L$3)</f>
        <v>1</v>
      </c>
      <c r="P51" s="9">
        <f>IF((1+J51*$K$3+K51*$K$4+L51*$K$5+0.5*E51*F51*$K$4+0.5*E51*G51*$K$5)&lt;0.2,0.2,(1+J51*$K$3+K51*$K$4+L51*$K$5+0.5*E51*F51*$K$4+0.5*E51*G51*$K$5))</f>
        <v>0.2</v>
      </c>
      <c r="R51" s="8">
        <f t="shared" si="12"/>
        <v>7.0564516129032256E-3</v>
      </c>
      <c r="S51" s="6">
        <f t="shared" si="13"/>
        <v>141.71428571428572</v>
      </c>
      <c r="T51" s="10">
        <f>60*S51</f>
        <v>8502.8571428571431</v>
      </c>
      <c r="V51" s="8">
        <f>E51*$G$5</f>
        <v>0</v>
      </c>
      <c r="W51" s="8">
        <f>I51*$F$5*P51</f>
        <v>8.9280000000000008</v>
      </c>
      <c r="X51" s="8">
        <f>V51+W51</f>
        <v>8.9280000000000008</v>
      </c>
      <c r="Z51" s="2">
        <f>R51*X51</f>
        <v>6.3E-2</v>
      </c>
      <c r="AA51" s="2"/>
      <c r="AB51" s="12">
        <f>D51/MIN(D$49:D$97)</f>
        <v>3.3513513513513513</v>
      </c>
      <c r="AC51" s="12">
        <f>T51/MAX(T$49:T$97)</f>
        <v>0.88571428571428579</v>
      </c>
      <c r="AD51" s="12"/>
      <c r="AE51" s="2">
        <f>S51/D51</f>
        <v>2.7210884353741499E-2</v>
      </c>
      <c r="AF51" s="12">
        <f>AE51/MAX(AE$49:AE$97)</f>
        <v>0.31092436974789922</v>
      </c>
      <c r="AG51" s="12"/>
      <c r="AH51" s="12">
        <f t="shared" si="15"/>
        <v>1</v>
      </c>
      <c r="AJ51" s="2">
        <f>Z51/D51</f>
        <v>1.2096774193548387E-5</v>
      </c>
      <c r="AK51" s="12">
        <f>AJ51/MAX(AJ$49:AJ$97)</f>
        <v>2.6707122325135748E-2</v>
      </c>
      <c r="AM51" s="12">
        <f>AVERAGE(AF51:AH51)</f>
        <v>0.65546218487394958</v>
      </c>
    </row>
    <row r="52" spans="2:40" x14ac:dyDescent="0.25">
      <c r="E52" s="24"/>
      <c r="F52" s="24"/>
      <c r="G52" s="24"/>
      <c r="H52" s="24"/>
      <c r="I52" s="24"/>
      <c r="J52" s="24"/>
      <c r="K52" s="24"/>
      <c r="L52" s="24"/>
      <c r="M52" s="24"/>
      <c r="N52" s="24"/>
      <c r="O52" s="8"/>
      <c r="P52" s="9"/>
      <c r="Q52" s="8"/>
      <c r="R52" s="9"/>
      <c r="S52" s="6"/>
      <c r="T52" s="9"/>
      <c r="U52" s="6"/>
      <c r="V52" s="10"/>
      <c r="W52" s="3"/>
      <c r="X52" s="3"/>
      <c r="AB52" s="25"/>
      <c r="AM52" s="12"/>
    </row>
    <row r="53" spans="2:40" s="39" customFormat="1" ht="15" customHeight="1" x14ac:dyDescent="0.25">
      <c r="E53" s="38"/>
      <c r="F53" s="38"/>
      <c r="G53" s="38"/>
      <c r="H53" s="38"/>
      <c r="I53" s="38"/>
      <c r="J53" s="38"/>
      <c r="K53" s="38"/>
      <c r="L53" s="38"/>
      <c r="M53" s="38"/>
      <c r="N53" s="55" t="s">
        <v>67</v>
      </c>
      <c r="O53" s="48"/>
      <c r="P53" s="48"/>
      <c r="Q53" s="8"/>
      <c r="R53" s="56" t="s">
        <v>62</v>
      </c>
      <c r="S53" s="56" t="s">
        <v>61</v>
      </c>
      <c r="T53" s="56"/>
      <c r="U53" s="6"/>
      <c r="V53" s="59" t="s">
        <v>1</v>
      </c>
      <c r="W53" s="60"/>
      <c r="X53" s="60"/>
      <c r="Z53" s="54" t="s">
        <v>63</v>
      </c>
      <c r="AA53" s="41"/>
      <c r="AM53" s="12"/>
    </row>
    <row r="54" spans="2:40" x14ac:dyDescent="0.25">
      <c r="B54" s="51" t="s">
        <v>27</v>
      </c>
      <c r="C54" s="51"/>
      <c r="D54" s="51"/>
      <c r="E54" s="46" t="s">
        <v>8</v>
      </c>
      <c r="F54" s="46"/>
      <c r="G54" s="46"/>
      <c r="H54" s="24"/>
      <c r="I54" s="48" t="s">
        <v>11</v>
      </c>
      <c r="J54" s="48"/>
      <c r="K54" s="48"/>
      <c r="L54" s="48"/>
      <c r="M54" s="7"/>
      <c r="N54" s="40" t="s">
        <v>65</v>
      </c>
      <c r="O54" s="40" t="s">
        <v>64</v>
      </c>
      <c r="P54" s="40" t="s">
        <v>66</v>
      </c>
      <c r="R54" s="57"/>
      <c r="S54" s="56"/>
      <c r="T54" s="56"/>
      <c r="V54" s="43" t="s">
        <v>8</v>
      </c>
      <c r="W54" s="42" t="s">
        <v>11</v>
      </c>
      <c r="X54" s="43" t="s">
        <v>57</v>
      </c>
      <c r="Z54" s="54"/>
      <c r="AA54" s="41"/>
      <c r="AB54" s="25"/>
      <c r="AM54" s="12"/>
    </row>
    <row r="55" spans="2:40" x14ac:dyDescent="0.25">
      <c r="B55" s="53" t="s">
        <v>50</v>
      </c>
      <c r="C55" s="51"/>
      <c r="D55" s="51"/>
      <c r="E55" s="24" t="s">
        <v>9</v>
      </c>
      <c r="F55" s="24" t="s">
        <v>6</v>
      </c>
      <c r="G55" s="24" t="s">
        <v>7</v>
      </c>
      <c r="H55" s="24"/>
      <c r="I55" s="24" t="s">
        <v>9</v>
      </c>
      <c r="J55" s="24" t="s">
        <v>5</v>
      </c>
      <c r="K55" s="24" t="s">
        <v>6</v>
      </c>
      <c r="L55" s="24" t="s">
        <v>7</v>
      </c>
      <c r="M55" s="24"/>
      <c r="N55" s="25" t="s">
        <v>14</v>
      </c>
      <c r="O55" s="25" t="s">
        <v>14</v>
      </c>
      <c r="P55" s="25" t="s">
        <v>14</v>
      </c>
      <c r="R55" s="40" t="s">
        <v>60</v>
      </c>
      <c r="S55" s="25" t="s">
        <v>16</v>
      </c>
      <c r="T55" s="25" t="s">
        <v>17</v>
      </c>
      <c r="V55" s="25" t="s">
        <v>4</v>
      </c>
      <c r="W55" s="25" t="s">
        <v>4</v>
      </c>
      <c r="X55" s="25" t="s">
        <v>4</v>
      </c>
      <c r="Z55" s="40" t="s">
        <v>59</v>
      </c>
      <c r="AA55" s="40"/>
      <c r="AB55" s="25"/>
      <c r="AM55" s="12"/>
    </row>
    <row r="56" spans="2:40" x14ac:dyDescent="0.25">
      <c r="B56" s="31" t="s">
        <v>28</v>
      </c>
      <c r="C56" s="31" t="s">
        <v>29</v>
      </c>
      <c r="D56" s="31" t="s">
        <v>30</v>
      </c>
      <c r="E56" s="25">
        <v>0</v>
      </c>
      <c r="F56" s="25">
        <v>0</v>
      </c>
      <c r="G56" s="25">
        <v>0</v>
      </c>
      <c r="I56" s="25">
        <v>98</v>
      </c>
      <c r="J56" s="25">
        <v>0</v>
      </c>
      <c r="K56" s="25">
        <v>2</v>
      </c>
      <c r="L56" s="25">
        <v>0</v>
      </c>
      <c r="N56" s="9">
        <f>(1-J56*0.15+K56*0.5+E56*F56*0.25)</f>
        <v>2</v>
      </c>
      <c r="O56" s="9">
        <f>(1+J56*0.1)</f>
        <v>1</v>
      </c>
      <c r="P56" s="9">
        <f>IF((1+J56*0.8+K56*0.7-L56*0.5+E56*F56*0.35-E56*G56*0.25)&lt;0.2,0.2,(1+J56*0.8+K56*0.7-L56*0.5+E56*F56*0.35-E56*G56*0.25))</f>
        <v>2.4</v>
      </c>
      <c r="R56" s="8">
        <f>N$5/(I56*O56*N56)</f>
        <v>8.9285714285714281E-3</v>
      </c>
      <c r="S56" s="6">
        <f>1/R56</f>
        <v>112</v>
      </c>
      <c r="T56" s="10">
        <f t="shared" ref="T56" si="17">60*S56</f>
        <v>6720</v>
      </c>
      <c r="W56" s="8">
        <f>I56*$F$5*P56</f>
        <v>42.335999999999999</v>
      </c>
      <c r="X56" s="8">
        <f>V56+W56</f>
        <v>42.335999999999999</v>
      </c>
      <c r="Z56" s="2">
        <f>R56*X56</f>
        <v>0.37799999999999995</v>
      </c>
      <c r="AA56" s="2"/>
      <c r="AB56" s="25"/>
      <c r="AM56" s="12"/>
    </row>
    <row r="57" spans="2:40" x14ac:dyDescent="0.25">
      <c r="B57" s="25">
        <v>43</v>
      </c>
      <c r="C57" s="25">
        <v>42</v>
      </c>
      <c r="D57" s="23">
        <f>B57*C57</f>
        <v>1806</v>
      </c>
      <c r="E57" s="25">
        <v>0</v>
      </c>
      <c r="I57" s="25">
        <f>SUM(I56:I56)</f>
        <v>98</v>
      </c>
      <c r="O57" s="3"/>
      <c r="R57" s="2">
        <f>1/S57</f>
        <v>8.9285714285714281E-3</v>
      </c>
      <c r="S57" s="3">
        <f>SUM(S56:S56)</f>
        <v>112</v>
      </c>
      <c r="T57" s="11">
        <f>SUM(T56:T56)</f>
        <v>6720</v>
      </c>
      <c r="V57" s="2">
        <f>E57*$G$5</f>
        <v>0</v>
      </c>
      <c r="W57" s="2">
        <f>SUM(W56:W56)</f>
        <v>42.335999999999999</v>
      </c>
      <c r="X57" s="8">
        <f>V57+W57</f>
        <v>42.335999999999999</v>
      </c>
      <c r="Z57" s="2">
        <f>R57*X57</f>
        <v>0.37799999999999995</v>
      </c>
      <c r="AA57" s="2"/>
      <c r="AB57" s="12">
        <f>D57/MIN(D$49:D$97)</f>
        <v>1.1621621621621621</v>
      </c>
      <c r="AC57" s="12">
        <f>T57/MAX(T$49:T$97)</f>
        <v>0.7</v>
      </c>
      <c r="AD57" s="12"/>
      <c r="AE57" s="2">
        <f>S57/D57</f>
        <v>6.2015503875968991E-2</v>
      </c>
      <c r="AF57" s="12">
        <f>AE57/MAX(AE$49:AE$97)</f>
        <v>0.70861833105335159</v>
      </c>
      <c r="AG57" s="12"/>
      <c r="AH57" s="12">
        <f>MIN(Z$49:Z$97)/Z57</f>
        <v>0.16666666666666669</v>
      </c>
      <c r="AJ57" s="2">
        <f>Z57/D57</f>
        <v>2.0930232558139531E-4</v>
      </c>
      <c r="AK57" s="12">
        <f>AJ57/MAX(AJ$49:AJ$97)</f>
        <v>0.46209532581165103</v>
      </c>
      <c r="AM57" s="12">
        <f>AVERAGE(AF57:AH57)</f>
        <v>0.43764249886000917</v>
      </c>
      <c r="AN57" s="12">
        <f>C57/B57</f>
        <v>0.97674418604651159</v>
      </c>
    </row>
    <row r="58" spans="2:40" x14ac:dyDescent="0.25">
      <c r="E58" s="24"/>
      <c r="F58" s="24"/>
      <c r="G58" s="24"/>
      <c r="H58" s="24"/>
      <c r="I58" s="24"/>
      <c r="J58" s="24"/>
      <c r="K58" s="24"/>
      <c r="L58" s="24"/>
      <c r="M58" s="24"/>
      <c r="N58" s="24"/>
      <c r="O58" s="8"/>
      <c r="P58" s="9"/>
      <c r="Q58" s="8"/>
      <c r="R58" s="9"/>
      <c r="S58" s="6"/>
      <c r="T58" s="9"/>
      <c r="U58" s="6"/>
      <c r="V58" s="10"/>
      <c r="W58" s="3"/>
      <c r="X58" s="3"/>
      <c r="AB58" s="25"/>
      <c r="AM58" s="12"/>
    </row>
    <row r="59" spans="2:40" s="39" customFormat="1" ht="15" customHeight="1" x14ac:dyDescent="0.25">
      <c r="E59" s="38"/>
      <c r="F59" s="38"/>
      <c r="G59" s="38"/>
      <c r="H59" s="38"/>
      <c r="I59" s="38"/>
      <c r="J59" s="38"/>
      <c r="K59" s="38"/>
      <c r="L59" s="38"/>
      <c r="M59" s="38"/>
      <c r="N59" s="55" t="s">
        <v>67</v>
      </c>
      <c r="O59" s="48"/>
      <c r="P59" s="48"/>
      <c r="Q59" s="8"/>
      <c r="R59" s="56" t="s">
        <v>62</v>
      </c>
      <c r="S59" s="55" t="s">
        <v>61</v>
      </c>
      <c r="T59" s="48"/>
      <c r="V59" s="58" t="s">
        <v>1</v>
      </c>
      <c r="W59" s="46"/>
      <c r="X59" s="46"/>
      <c r="Z59" s="54" t="s">
        <v>63</v>
      </c>
      <c r="AA59" s="41"/>
      <c r="AM59" s="12"/>
    </row>
    <row r="60" spans="2:40" x14ac:dyDescent="0.25">
      <c r="B60" s="51" t="s">
        <v>27</v>
      </c>
      <c r="C60" s="51"/>
      <c r="D60" s="51"/>
      <c r="E60" s="46" t="s">
        <v>8</v>
      </c>
      <c r="F60" s="46"/>
      <c r="G60" s="46"/>
      <c r="H60" s="24"/>
      <c r="I60" s="48" t="s">
        <v>11</v>
      </c>
      <c r="J60" s="48"/>
      <c r="K60" s="48"/>
      <c r="L60" s="48"/>
      <c r="M60" s="7"/>
      <c r="N60" s="40" t="s">
        <v>65</v>
      </c>
      <c r="O60" s="40" t="s">
        <v>64</v>
      </c>
      <c r="P60" s="40" t="s">
        <v>66</v>
      </c>
      <c r="R60" s="57"/>
      <c r="S60" s="48"/>
      <c r="T60" s="48"/>
      <c r="V60" s="43" t="s">
        <v>8</v>
      </c>
      <c r="W60" s="42" t="s">
        <v>11</v>
      </c>
      <c r="X60" s="42" t="s">
        <v>57</v>
      </c>
      <c r="Z60" s="54"/>
      <c r="AA60" s="41"/>
      <c r="AB60" s="25"/>
      <c r="AM60" s="12"/>
    </row>
    <row r="61" spans="2:40" x14ac:dyDescent="0.25">
      <c r="B61" s="53" t="s">
        <v>49</v>
      </c>
      <c r="C61" s="51"/>
      <c r="D61" s="51"/>
      <c r="E61" s="24" t="s">
        <v>9</v>
      </c>
      <c r="F61" s="24" t="s">
        <v>6</v>
      </c>
      <c r="G61" s="24" t="s">
        <v>7</v>
      </c>
      <c r="H61" s="24"/>
      <c r="I61" s="24" t="s">
        <v>9</v>
      </c>
      <c r="J61" s="24" t="s">
        <v>5</v>
      </c>
      <c r="K61" s="24" t="s">
        <v>6</v>
      </c>
      <c r="L61" s="24" t="s">
        <v>7</v>
      </c>
      <c r="M61" s="24"/>
      <c r="N61" s="25" t="s">
        <v>14</v>
      </c>
      <c r="O61" s="25" t="s">
        <v>14</v>
      </c>
      <c r="P61" s="25" t="s">
        <v>14</v>
      </c>
      <c r="R61" s="40" t="s">
        <v>60</v>
      </c>
      <c r="S61" s="25" t="s">
        <v>16</v>
      </c>
      <c r="T61" s="25" t="s">
        <v>17</v>
      </c>
      <c r="V61" s="25" t="s">
        <v>4</v>
      </c>
      <c r="W61" s="25" t="s">
        <v>4</v>
      </c>
      <c r="X61" s="25" t="s">
        <v>4</v>
      </c>
      <c r="Z61" s="40" t="s">
        <v>59</v>
      </c>
      <c r="AA61" s="40"/>
      <c r="AB61" s="25"/>
      <c r="AM61" s="12"/>
    </row>
    <row r="62" spans="2:40" x14ac:dyDescent="0.25">
      <c r="B62" s="32"/>
      <c r="C62" s="32"/>
      <c r="D62" s="32"/>
      <c r="E62" s="25">
        <v>2</v>
      </c>
      <c r="F62" s="25">
        <v>2</v>
      </c>
      <c r="G62" s="25">
        <v>0</v>
      </c>
      <c r="I62" s="25">
        <v>4</v>
      </c>
      <c r="J62" s="25">
        <v>2</v>
      </c>
      <c r="K62" s="25">
        <v>0</v>
      </c>
      <c r="L62" s="25">
        <v>0</v>
      </c>
      <c r="N62" s="9">
        <f>(1-J62*0.15+K62*0.5+E62*F62*0.25)</f>
        <v>1.7</v>
      </c>
      <c r="O62" s="9">
        <f>(1+J62*0.1)</f>
        <v>1.2</v>
      </c>
      <c r="P62" s="9">
        <f>IF((1+J62*0.8+K62*0.7-L62*0.5+E62*F62*0.35-E62*G62*0.25)&lt;0.2,0.2,(1+J62*0.8+K62*0.7-L62*0.5+E62*F62*0.35-E62*G62*0.25))</f>
        <v>4</v>
      </c>
      <c r="R62" s="8">
        <f>N$5/(I62*O62*N62)</f>
        <v>0.21446078431372548</v>
      </c>
      <c r="S62" s="6">
        <f>1/R62</f>
        <v>4.6628571428571428</v>
      </c>
      <c r="T62" s="10">
        <f t="shared" ref="T62:T65" si="18">60*S62</f>
        <v>279.77142857142854</v>
      </c>
      <c r="W62" s="8">
        <f>I62*$F$5*P62</f>
        <v>2.88</v>
      </c>
      <c r="X62" s="8"/>
      <c r="Z62" s="2"/>
      <c r="AA62" s="2"/>
      <c r="AB62" s="25"/>
      <c r="AM62" s="12"/>
    </row>
    <row r="63" spans="2:40" x14ac:dyDescent="0.25">
      <c r="B63" s="32"/>
      <c r="C63" s="32"/>
      <c r="D63" s="32"/>
      <c r="E63" s="25">
        <v>3</v>
      </c>
      <c r="F63" s="25">
        <v>2</v>
      </c>
      <c r="G63" s="25">
        <v>0</v>
      </c>
      <c r="I63" s="25">
        <v>20</v>
      </c>
      <c r="J63" s="25">
        <v>2</v>
      </c>
      <c r="K63" s="25">
        <v>0</v>
      </c>
      <c r="L63" s="25">
        <v>0</v>
      </c>
      <c r="N63" s="9">
        <f>(1-J63*0.15+K63*0.5+E63*F63*0.25)</f>
        <v>2.2000000000000002</v>
      </c>
      <c r="O63" s="9">
        <f>(1+J63*0.1)</f>
        <v>1.2</v>
      </c>
      <c r="P63" s="9">
        <f>IF((1+J63*0.8+K63*0.7-L63*0.5+E63*F63*0.35-E63*G63*0.25)&lt;0.2,0.2,(1+J63*0.8+K63*0.7-L63*0.5+E63*F63*0.35-E63*G63*0.25))</f>
        <v>4.6999999999999993</v>
      </c>
      <c r="R63" s="8">
        <f t="shared" ref="R63:R65" si="19">N$5/(I63*O63*N63)</f>
        <v>3.3143939393939392E-2</v>
      </c>
      <c r="S63" s="6">
        <f t="shared" ref="S63:S65" si="20">1/R63</f>
        <v>30.171428571428574</v>
      </c>
      <c r="T63" s="10">
        <f t="shared" si="18"/>
        <v>1810.2857142857144</v>
      </c>
      <c r="W63" s="8">
        <f>I63*$F$5*P63</f>
        <v>16.919999999999995</v>
      </c>
      <c r="X63" s="8"/>
      <c r="Z63" s="2"/>
      <c r="AA63" s="2"/>
      <c r="AB63" s="25"/>
      <c r="AM63" s="12"/>
    </row>
    <row r="64" spans="2:40" x14ac:dyDescent="0.25">
      <c r="B64" s="32"/>
      <c r="C64" s="32"/>
      <c r="D64" s="32"/>
      <c r="E64" s="25">
        <v>4</v>
      </c>
      <c r="F64" s="25">
        <v>2</v>
      </c>
      <c r="G64" s="25">
        <v>0</v>
      </c>
      <c r="I64" s="25">
        <v>4</v>
      </c>
      <c r="J64" s="25">
        <v>2</v>
      </c>
      <c r="K64" s="25">
        <v>0</v>
      </c>
      <c r="L64" s="25">
        <v>0</v>
      </c>
      <c r="N64" s="9">
        <f>(1-J64*0.15+K64*0.5+E64*F64*0.25)</f>
        <v>2.7</v>
      </c>
      <c r="O64" s="9">
        <f>(1+J64*0.1)</f>
        <v>1.2</v>
      </c>
      <c r="P64" s="9">
        <f>IF((1+J64*0.8+K64*0.7-L64*0.5+E64*F64*0.35-E64*G64*0.25)&lt;0.2,0.2,(1+J64*0.8+K64*0.7-L64*0.5+E64*F64*0.35-E64*G64*0.25))</f>
        <v>5.4</v>
      </c>
      <c r="R64" s="8">
        <f t="shared" si="19"/>
        <v>0.13503086419753085</v>
      </c>
      <c r="S64" s="6">
        <f t="shared" si="20"/>
        <v>7.4057142857142866</v>
      </c>
      <c r="T64" s="10">
        <f t="shared" si="18"/>
        <v>444.34285714285721</v>
      </c>
      <c r="W64" s="8">
        <f>I64*$F$5*P64</f>
        <v>3.8879999999999999</v>
      </c>
      <c r="X64" s="8"/>
      <c r="Z64" s="2"/>
      <c r="AA64" s="2"/>
      <c r="AB64" s="25"/>
      <c r="AM64" s="12"/>
    </row>
    <row r="65" spans="2:40" x14ac:dyDescent="0.25">
      <c r="B65" s="31" t="s">
        <v>28</v>
      </c>
      <c r="C65" s="31" t="s">
        <v>29</v>
      </c>
      <c r="D65" s="31" t="s">
        <v>30</v>
      </c>
      <c r="E65" s="25">
        <v>6</v>
      </c>
      <c r="F65" s="25">
        <v>2</v>
      </c>
      <c r="G65" s="25">
        <v>0</v>
      </c>
      <c r="I65" s="25">
        <v>20</v>
      </c>
      <c r="J65" s="25">
        <v>2</v>
      </c>
      <c r="K65" s="25">
        <v>0</v>
      </c>
      <c r="L65" s="25">
        <v>0</v>
      </c>
      <c r="N65" s="9">
        <f>(1-J65*0.15+K65*0.5+E65*F65*0.25)</f>
        <v>3.7</v>
      </c>
      <c r="O65" s="9">
        <f>(1+J65*0.1)</f>
        <v>1.2</v>
      </c>
      <c r="P65" s="9">
        <f>IF((1+J65*0.8+K65*0.7-L65*0.5+E65*F65*0.35-E65*G65*0.25)&lt;0.2,0.2,(1+J65*0.8+K65*0.7-L65*0.5+E65*F65*0.35-E65*G65*0.25))</f>
        <v>6.7999999999999989</v>
      </c>
      <c r="R65" s="8">
        <f t="shared" si="19"/>
        <v>1.9707207207207204E-2</v>
      </c>
      <c r="S65" s="6">
        <f t="shared" si="20"/>
        <v>50.742857142857154</v>
      </c>
      <c r="T65" s="10">
        <f t="shared" si="18"/>
        <v>3044.5714285714294</v>
      </c>
      <c r="W65" s="8">
        <f>I65*$F$5*P65</f>
        <v>24.479999999999993</v>
      </c>
      <c r="X65" s="8"/>
      <c r="Z65" s="2"/>
      <c r="AA65" s="2"/>
      <c r="AB65" s="25"/>
      <c r="AM65" s="12"/>
    </row>
    <row r="66" spans="2:40" x14ac:dyDescent="0.25">
      <c r="B66" s="25">
        <v>37</v>
      </c>
      <c r="C66" s="25">
        <v>42</v>
      </c>
      <c r="D66" s="23">
        <f>B66*C66</f>
        <v>1554</v>
      </c>
      <c r="E66" s="25">
        <v>36</v>
      </c>
      <c r="I66" s="25">
        <f>SUM(I62:I65)</f>
        <v>48</v>
      </c>
      <c r="R66" s="2">
        <f>1/S66</f>
        <v>1.075467059980334E-2</v>
      </c>
      <c r="S66" s="3">
        <f>SUM(S62:S65)</f>
        <v>92.982857142857171</v>
      </c>
      <c r="T66" s="11">
        <f>SUM(T62:T65)</f>
        <v>5578.971428571429</v>
      </c>
      <c r="V66" s="2">
        <f>E66*$G$5</f>
        <v>17.28</v>
      </c>
      <c r="W66" s="2">
        <f>SUM(W62:W65)</f>
        <v>48.167999999999992</v>
      </c>
      <c r="X66" s="8">
        <f>V66+W66</f>
        <v>65.447999999999993</v>
      </c>
      <c r="Z66" s="2">
        <f>R66*X66</f>
        <v>0.70387168141592893</v>
      </c>
      <c r="AA66" s="2"/>
      <c r="AB66" s="12">
        <f>D66/MIN(D$49:D$97)</f>
        <v>1</v>
      </c>
      <c r="AC66" s="12">
        <f>T66/MAX(T$49:T$97)</f>
        <v>0.58114285714285718</v>
      </c>
      <c r="AD66" s="12"/>
      <c r="AE66" s="2">
        <f>S66/D66</f>
        <v>5.9834528405956995E-2</v>
      </c>
      <c r="AF66" s="12">
        <f>AE66/MAX(AE$49:AE$97)</f>
        <v>0.68369747899159683</v>
      </c>
      <c r="AG66" s="12"/>
      <c r="AH66" s="12">
        <f>MIN(Z$49:Z$97)/Z66</f>
        <v>8.9504950495049543E-2</v>
      </c>
      <c r="AJ66" s="2">
        <f>Z66/D66</f>
        <v>4.5294187993303019E-4</v>
      </c>
      <c r="AK66" s="12">
        <f>AJ66/MAX(AJ$49:AJ$97)</f>
        <v>1</v>
      </c>
      <c r="AM66" s="12">
        <f>AVERAGE(AF66:AH66)</f>
        <v>0.38660121474332321</v>
      </c>
      <c r="AN66" s="12">
        <f>C66/B66</f>
        <v>1.1351351351351351</v>
      </c>
    </row>
    <row r="67" spans="2:40" s="37" customFormat="1" x14ac:dyDescent="0.25">
      <c r="D67" s="23"/>
      <c r="N67" s="2"/>
      <c r="P67" s="2"/>
      <c r="Q67" s="8"/>
      <c r="R67" s="3"/>
      <c r="S67" s="3"/>
      <c r="T67" s="3"/>
      <c r="U67" s="3"/>
      <c r="V67" s="11"/>
      <c r="W67" s="3"/>
      <c r="X67" s="3"/>
      <c r="AA67" s="39"/>
      <c r="AB67" s="12"/>
      <c r="AC67" s="12"/>
      <c r="AD67" s="12"/>
      <c r="AE67" s="2"/>
      <c r="AF67" s="12"/>
      <c r="AG67" s="12"/>
      <c r="AH67" s="12"/>
      <c r="AJ67" s="2"/>
      <c r="AK67" s="12"/>
      <c r="AM67" s="12"/>
      <c r="AN67" s="12"/>
    </row>
    <row r="68" spans="2:40" s="39" customFormat="1" x14ac:dyDescent="0.25">
      <c r="D68" s="23"/>
      <c r="N68" s="55" t="s">
        <v>67</v>
      </c>
      <c r="O68" s="48"/>
      <c r="P68" s="48"/>
      <c r="Q68" s="8"/>
      <c r="R68" s="56" t="s">
        <v>62</v>
      </c>
      <c r="S68" s="55" t="s">
        <v>61</v>
      </c>
      <c r="T68" s="48"/>
      <c r="U68" s="3"/>
      <c r="V68" s="58" t="s">
        <v>1</v>
      </c>
      <c r="W68" s="46"/>
      <c r="X68" s="46"/>
      <c r="Z68" s="54" t="s">
        <v>63</v>
      </c>
      <c r="AA68" s="41"/>
      <c r="AB68" s="12"/>
      <c r="AC68" s="12"/>
      <c r="AD68" s="12"/>
      <c r="AE68" s="2"/>
      <c r="AF68" s="12"/>
      <c r="AG68" s="12"/>
      <c r="AH68" s="12"/>
      <c r="AJ68" s="2"/>
      <c r="AK68" s="12"/>
      <c r="AM68" s="12"/>
      <c r="AN68" s="12"/>
    </row>
    <row r="69" spans="2:40" s="37" customFormat="1" x14ac:dyDescent="0.25">
      <c r="B69" s="51" t="s">
        <v>27</v>
      </c>
      <c r="C69" s="51"/>
      <c r="D69" s="51"/>
      <c r="E69" s="46" t="s">
        <v>8</v>
      </c>
      <c r="F69" s="46"/>
      <c r="G69" s="46"/>
      <c r="H69" s="35"/>
      <c r="I69" s="48" t="s">
        <v>11</v>
      </c>
      <c r="J69" s="48"/>
      <c r="K69" s="48"/>
      <c r="L69" s="48"/>
      <c r="M69" s="7"/>
      <c r="N69" s="40" t="s">
        <v>65</v>
      </c>
      <c r="O69" s="40" t="s">
        <v>64</v>
      </c>
      <c r="P69" s="40" t="s">
        <v>66</v>
      </c>
      <c r="R69" s="57"/>
      <c r="S69" s="48"/>
      <c r="T69" s="48"/>
      <c r="V69" s="43" t="s">
        <v>8</v>
      </c>
      <c r="W69" s="42" t="s">
        <v>11</v>
      </c>
      <c r="X69" s="43" t="s">
        <v>57</v>
      </c>
      <c r="Z69" s="54"/>
      <c r="AA69" s="41"/>
      <c r="AM69" s="12"/>
    </row>
    <row r="70" spans="2:40" s="37" customFormat="1" x14ac:dyDescent="0.25">
      <c r="B70" s="62" t="s">
        <v>51</v>
      </c>
      <c r="C70" s="51"/>
      <c r="D70" s="51"/>
      <c r="E70" s="35" t="s">
        <v>9</v>
      </c>
      <c r="F70" s="35" t="s">
        <v>6</v>
      </c>
      <c r="G70" s="35" t="s">
        <v>7</v>
      </c>
      <c r="H70" s="35"/>
      <c r="I70" s="35" t="s">
        <v>9</v>
      </c>
      <c r="J70" s="35" t="s">
        <v>5</v>
      </c>
      <c r="K70" s="35" t="s">
        <v>6</v>
      </c>
      <c r="L70" s="35" t="s">
        <v>7</v>
      </c>
      <c r="M70" s="35"/>
      <c r="N70" s="37" t="s">
        <v>14</v>
      </c>
      <c r="O70" s="37" t="s">
        <v>14</v>
      </c>
      <c r="P70" s="37" t="s">
        <v>14</v>
      </c>
      <c r="R70" s="40" t="s">
        <v>60</v>
      </c>
      <c r="S70" s="37" t="s">
        <v>16</v>
      </c>
      <c r="T70" s="37" t="s">
        <v>17</v>
      </c>
      <c r="V70" s="37" t="s">
        <v>4</v>
      </c>
      <c r="W70" s="37" t="s">
        <v>4</v>
      </c>
      <c r="X70" s="37" t="s">
        <v>4</v>
      </c>
      <c r="Z70" s="40" t="s">
        <v>59</v>
      </c>
      <c r="AA70" s="40"/>
      <c r="AM70" s="12"/>
    </row>
    <row r="71" spans="2:40" s="37" customFormat="1" x14ac:dyDescent="0.25">
      <c r="B71" s="32"/>
      <c r="C71" s="32"/>
      <c r="D71" s="32"/>
      <c r="E71" s="37">
        <v>2</v>
      </c>
      <c r="F71" s="37">
        <v>2</v>
      </c>
      <c r="G71" s="37">
        <v>0</v>
      </c>
      <c r="I71" s="37">
        <v>4</v>
      </c>
      <c r="J71" s="37">
        <v>0</v>
      </c>
      <c r="K71" s="37">
        <v>2</v>
      </c>
      <c r="L71" s="37">
        <v>0</v>
      </c>
      <c r="N71" s="9">
        <f>(1-J71*0.15+K71*0.5+E71*F71*0.25)</f>
        <v>3</v>
      </c>
      <c r="O71" s="9">
        <f>(1+J71*0.1)</f>
        <v>1</v>
      </c>
      <c r="P71" s="9">
        <f>IF((1+J71*0.8+K71*0.7-L71*0.5+E71*F71*0.35-E71*G71*0.25)&lt;0.2,0.2,(1+J71*0.8+K71*0.7-L71*0.5+E71*F71*0.35-E71*G71*0.25))</f>
        <v>3.8</v>
      </c>
      <c r="R71" s="8">
        <f>N$5/(I71*O71*N71)</f>
        <v>0.14583333333333334</v>
      </c>
      <c r="S71" s="6">
        <f>1/R71</f>
        <v>6.8571428571428568</v>
      </c>
      <c r="T71" s="10">
        <f t="shared" ref="T71:T75" si="21">60*S71</f>
        <v>411.42857142857139</v>
      </c>
      <c r="W71" s="8">
        <f>I71*$F$5*P71</f>
        <v>2.7359999999999998</v>
      </c>
      <c r="X71" s="8"/>
      <c r="Z71" s="2"/>
      <c r="AA71" s="2"/>
      <c r="AM71" s="12"/>
    </row>
    <row r="72" spans="2:40" s="37" customFormat="1" x14ac:dyDescent="0.25">
      <c r="B72" s="32"/>
      <c r="C72" s="32"/>
      <c r="D72" s="32"/>
      <c r="E72" s="37">
        <v>3</v>
      </c>
      <c r="F72" s="37">
        <v>2</v>
      </c>
      <c r="G72" s="37">
        <v>0</v>
      </c>
      <c r="I72" s="37">
        <v>20</v>
      </c>
      <c r="J72" s="37">
        <v>0</v>
      </c>
      <c r="K72" s="37">
        <v>2</v>
      </c>
      <c r="L72" s="37">
        <v>0</v>
      </c>
      <c r="N72" s="9">
        <f>(1-J72*0.15+K72*0.5+E72*F72*0.25)</f>
        <v>3.5</v>
      </c>
      <c r="O72" s="9">
        <f>(1+J72*0.1)</f>
        <v>1</v>
      </c>
      <c r="P72" s="9">
        <f>IF((1+J72*0.8+K72*0.7-L72*0.5+E72*F72*0.35-E72*G72*0.25)&lt;0.2,0.2,(1+J72*0.8+K72*0.7-L72*0.5+E72*F72*0.35-E72*G72*0.25))</f>
        <v>4.5</v>
      </c>
      <c r="R72" s="8">
        <f t="shared" ref="R72:R75" si="22">N$5/(I72*O72*N72)</f>
        <v>2.5000000000000001E-2</v>
      </c>
      <c r="S72" s="6">
        <f t="shared" ref="S72:S75" si="23">1/R72</f>
        <v>40</v>
      </c>
      <c r="T72" s="10">
        <f t="shared" si="21"/>
        <v>2400</v>
      </c>
      <c r="W72" s="8">
        <f>I72*$F$5*P72</f>
        <v>16.2</v>
      </c>
      <c r="X72" s="8"/>
      <c r="Z72" s="2"/>
      <c r="AA72" s="2"/>
      <c r="AM72" s="12"/>
    </row>
    <row r="73" spans="2:40" s="37" customFormat="1" x14ac:dyDescent="0.25">
      <c r="B73" s="32"/>
      <c r="C73" s="32"/>
      <c r="D73" s="32"/>
      <c r="E73" s="37">
        <v>4</v>
      </c>
      <c r="F73" s="37">
        <v>2</v>
      </c>
      <c r="G73" s="37">
        <v>0</v>
      </c>
      <c r="I73" s="37">
        <v>8</v>
      </c>
      <c r="J73" s="37">
        <v>0</v>
      </c>
      <c r="K73" s="37">
        <v>2</v>
      </c>
      <c r="L73" s="37">
        <v>0</v>
      </c>
      <c r="N73" s="9">
        <f>(1-J73*0.15+K73*0.5+E73*F73*0.25)</f>
        <v>4</v>
      </c>
      <c r="O73" s="9">
        <f>(1+J73*0.1)</f>
        <v>1</v>
      </c>
      <c r="P73" s="9">
        <f>IF((1+J73*0.8+K73*0.7-L73*0.5+E73*F73*0.35-E73*G73*0.25)&lt;0.2,0.2,(1+J73*0.8+K73*0.7-L73*0.5+E73*F73*0.35-E73*G73*0.25))</f>
        <v>5.1999999999999993</v>
      </c>
      <c r="R73" s="8">
        <f t="shared" si="22"/>
        <v>5.46875E-2</v>
      </c>
      <c r="S73" s="6">
        <f t="shared" si="23"/>
        <v>18.285714285714285</v>
      </c>
      <c r="T73" s="10">
        <f t="shared" ref="T73" si="24">60*S73</f>
        <v>1097.1428571428571</v>
      </c>
      <c r="W73" s="8">
        <f>I73*$F$5*P73</f>
        <v>7.4879999999999987</v>
      </c>
      <c r="X73" s="8"/>
      <c r="Z73" s="2"/>
      <c r="AA73" s="2"/>
      <c r="AM73" s="12"/>
    </row>
    <row r="74" spans="2:40" s="37" customFormat="1" x14ac:dyDescent="0.25">
      <c r="B74" s="32"/>
      <c r="C74" s="32"/>
      <c r="D74" s="32"/>
      <c r="E74" s="37">
        <v>6</v>
      </c>
      <c r="F74" s="37">
        <v>2</v>
      </c>
      <c r="G74" s="37">
        <v>0</v>
      </c>
      <c r="I74" s="37">
        <v>20</v>
      </c>
      <c r="J74" s="37">
        <v>0</v>
      </c>
      <c r="K74" s="37">
        <v>2</v>
      </c>
      <c r="L74" s="37">
        <v>0</v>
      </c>
      <c r="N74" s="9">
        <f>(1-J74*0.15+K74*0.5+E74*F74*0.25)</f>
        <v>5</v>
      </c>
      <c r="O74" s="9">
        <f>(1+J74*0.1)</f>
        <v>1</v>
      </c>
      <c r="P74" s="9">
        <f>IF((1+J74*0.8+K74*0.7-L74*0.5+E74*F74*0.35-E74*G74*0.25)&lt;0.2,0.2,(1+J74*0.8+K74*0.7-L74*0.5+E74*F74*0.35-E74*G74*0.25))</f>
        <v>6.6</v>
      </c>
      <c r="R74" s="8">
        <f t="shared" si="22"/>
        <v>1.7500000000000002E-2</v>
      </c>
      <c r="S74" s="6">
        <f t="shared" si="23"/>
        <v>57.142857142857139</v>
      </c>
      <c r="T74" s="10">
        <f t="shared" si="21"/>
        <v>3428.5714285714284</v>
      </c>
      <c r="W74" s="8">
        <f>I74*$F$5*P74</f>
        <v>23.759999999999998</v>
      </c>
      <c r="X74" s="8"/>
      <c r="Z74" s="2"/>
      <c r="AA74" s="2"/>
      <c r="AM74" s="12"/>
    </row>
    <row r="75" spans="2:40" s="37" customFormat="1" x14ac:dyDescent="0.25">
      <c r="B75" s="36" t="s">
        <v>28</v>
      </c>
      <c r="C75" s="36" t="s">
        <v>29</v>
      </c>
      <c r="D75" s="36" t="s">
        <v>30</v>
      </c>
      <c r="E75" s="37">
        <v>8</v>
      </c>
      <c r="F75" s="37">
        <v>2</v>
      </c>
      <c r="G75" s="37">
        <v>0</v>
      </c>
      <c r="I75" s="37">
        <v>4</v>
      </c>
      <c r="J75" s="37">
        <v>0</v>
      </c>
      <c r="K75" s="37">
        <v>2</v>
      </c>
      <c r="L75" s="37">
        <v>0</v>
      </c>
      <c r="N75" s="9">
        <f>(1-J75*0.15+K75*0.5+E75*F75*0.25)</f>
        <v>6</v>
      </c>
      <c r="O75" s="9">
        <f>(1+J75*0.1)</f>
        <v>1</v>
      </c>
      <c r="P75" s="9">
        <f>IF((1+J75*0.8+K75*0.7-L75*0.5+E75*F75*0.35-E75*G75*0.25)&lt;0.2,0.2,(1+J75*0.8+K75*0.7-L75*0.5+E75*F75*0.35-E75*G75*0.25))</f>
        <v>8</v>
      </c>
      <c r="R75" s="8">
        <f t="shared" si="22"/>
        <v>7.2916666666666671E-2</v>
      </c>
      <c r="S75" s="6">
        <f t="shared" si="23"/>
        <v>13.714285714285714</v>
      </c>
      <c r="T75" s="10">
        <f t="shared" si="21"/>
        <v>822.85714285714278</v>
      </c>
      <c r="W75" s="8">
        <f>I75*$F$5*P75</f>
        <v>5.76</v>
      </c>
      <c r="X75" s="8"/>
      <c r="Z75" s="2"/>
      <c r="AA75" s="2"/>
      <c r="AM75" s="12"/>
    </row>
    <row r="76" spans="2:40" s="37" customFormat="1" x14ac:dyDescent="0.25">
      <c r="B76" s="37">
        <v>37</v>
      </c>
      <c r="C76" s="37">
        <v>42</v>
      </c>
      <c r="D76" s="23">
        <f>B76*C76</f>
        <v>1554</v>
      </c>
      <c r="E76" s="37">
        <v>36</v>
      </c>
      <c r="I76" s="37">
        <f>SUM(I71:I75)</f>
        <v>56</v>
      </c>
      <c r="R76" s="2">
        <f>1/S76</f>
        <v>7.3529411764705881E-3</v>
      </c>
      <c r="S76" s="3">
        <f>SUM(S71:S75)</f>
        <v>136</v>
      </c>
      <c r="T76" s="11">
        <f>SUM(T71:T75)</f>
        <v>8160</v>
      </c>
      <c r="V76" s="2">
        <f>E76*$G$5</f>
        <v>17.28</v>
      </c>
      <c r="W76" s="2">
        <f>SUM(W71:W75)</f>
        <v>55.943999999999996</v>
      </c>
      <c r="X76" s="8">
        <f>V76+W76</f>
        <v>73.22399999999999</v>
      </c>
      <c r="Z76" s="2">
        <f>R76*X76</f>
        <v>0.53841176470588226</v>
      </c>
      <c r="AA76" s="2"/>
      <c r="AB76" s="12">
        <f>D76/MIN(D$49:D$97)</f>
        <v>1</v>
      </c>
      <c r="AC76" s="12">
        <f>T76/MAX(T$49:T$97)</f>
        <v>0.85</v>
      </c>
      <c r="AD76" s="12"/>
      <c r="AE76" s="2">
        <f>S76/D76</f>
        <v>8.7516087516087512E-2</v>
      </c>
      <c r="AF76" s="12">
        <f>AE76/MAX(AE$49:AE$97)</f>
        <v>1</v>
      </c>
      <c r="AG76" s="12"/>
      <c r="AH76" s="12">
        <f>MIN(Z$49:Z$97)/Z76</f>
        <v>0.1170108161258604</v>
      </c>
      <c r="AJ76" s="2">
        <f>Z76/D76</f>
        <v>3.4646831705655229E-4</v>
      </c>
      <c r="AK76" s="12">
        <f>AJ76/MAX(AJ$49:AJ$97)</f>
        <v>0.76492886263416271</v>
      </c>
      <c r="AM76" s="12">
        <f>AVERAGE(AF76:AH76)</f>
        <v>0.55850540806293014</v>
      </c>
      <c r="AN76" s="12">
        <f>C76/B76</f>
        <v>1.1351351351351351</v>
      </c>
    </row>
    <row r="77" spans="2:40" s="37" customFormat="1" x14ac:dyDescent="0.25">
      <c r="D77" s="23"/>
      <c r="AA77" s="39"/>
      <c r="AB77" s="12"/>
      <c r="AC77" s="12"/>
      <c r="AD77" s="12"/>
      <c r="AE77" s="2"/>
      <c r="AF77" s="12"/>
      <c r="AG77" s="12"/>
      <c r="AH77" s="12"/>
      <c r="AJ77" s="2"/>
      <c r="AK77" s="12"/>
      <c r="AM77" s="12"/>
      <c r="AN77" s="12"/>
    </row>
    <row r="78" spans="2:40" s="39" customFormat="1" x14ac:dyDescent="0.25">
      <c r="D78" s="23"/>
      <c r="N78" s="55" t="s">
        <v>67</v>
      </c>
      <c r="O78" s="48"/>
      <c r="P78" s="48"/>
      <c r="R78" s="56" t="s">
        <v>62</v>
      </c>
      <c r="S78" s="55" t="s">
        <v>61</v>
      </c>
      <c r="T78" s="48"/>
      <c r="V78" s="58" t="s">
        <v>1</v>
      </c>
      <c r="W78" s="46"/>
      <c r="X78" s="46"/>
      <c r="Z78" s="54" t="s">
        <v>63</v>
      </c>
      <c r="AA78" s="41"/>
      <c r="AB78" s="12"/>
      <c r="AC78" s="12"/>
      <c r="AD78" s="12"/>
      <c r="AE78" s="2"/>
      <c r="AF78" s="12"/>
      <c r="AG78" s="12"/>
      <c r="AH78" s="12"/>
      <c r="AJ78" s="2"/>
      <c r="AK78" s="12"/>
      <c r="AM78" s="12"/>
      <c r="AN78" s="12"/>
    </row>
    <row r="79" spans="2:40" s="37" customFormat="1" ht="12.75" customHeight="1" x14ac:dyDescent="0.25">
      <c r="B79" s="51" t="s">
        <v>27</v>
      </c>
      <c r="C79" s="51"/>
      <c r="D79" s="51"/>
      <c r="E79" s="46" t="s">
        <v>8</v>
      </c>
      <c r="F79" s="46"/>
      <c r="G79" s="46"/>
      <c r="H79" s="35"/>
      <c r="I79" s="48" t="s">
        <v>11</v>
      </c>
      <c r="J79" s="48"/>
      <c r="K79" s="48"/>
      <c r="L79" s="48"/>
      <c r="M79" s="7"/>
      <c r="N79" s="40" t="s">
        <v>65</v>
      </c>
      <c r="O79" s="40" t="s">
        <v>64</v>
      </c>
      <c r="P79" s="40" t="s">
        <v>66</v>
      </c>
      <c r="R79" s="57"/>
      <c r="S79" s="48"/>
      <c r="T79" s="48"/>
      <c r="V79" s="43" t="s">
        <v>8</v>
      </c>
      <c r="W79" s="42" t="s">
        <v>11</v>
      </c>
      <c r="X79" s="43" t="s">
        <v>57</v>
      </c>
      <c r="Z79" s="54"/>
      <c r="AA79" s="41"/>
      <c r="AM79" s="12"/>
    </row>
    <row r="80" spans="2:40" s="37" customFormat="1" x14ac:dyDescent="0.25">
      <c r="B80" s="62" t="s">
        <v>52</v>
      </c>
      <c r="C80" s="51"/>
      <c r="D80" s="51"/>
      <c r="E80" s="35" t="s">
        <v>9</v>
      </c>
      <c r="F80" s="35" t="s">
        <v>6</v>
      </c>
      <c r="G80" s="35" t="s">
        <v>7</v>
      </c>
      <c r="H80" s="35"/>
      <c r="I80" s="35" t="s">
        <v>9</v>
      </c>
      <c r="J80" s="35" t="s">
        <v>5</v>
      </c>
      <c r="K80" s="35" t="s">
        <v>6</v>
      </c>
      <c r="L80" s="35" t="s">
        <v>7</v>
      </c>
      <c r="M80" s="35"/>
      <c r="N80" s="37" t="s">
        <v>14</v>
      </c>
      <c r="O80" s="37" t="s">
        <v>14</v>
      </c>
      <c r="P80" s="37" t="s">
        <v>14</v>
      </c>
      <c r="R80" s="40" t="s">
        <v>60</v>
      </c>
      <c r="S80" s="37" t="s">
        <v>16</v>
      </c>
      <c r="T80" s="37" t="s">
        <v>17</v>
      </c>
      <c r="V80" s="37" t="s">
        <v>4</v>
      </c>
      <c r="W80" s="37" t="s">
        <v>4</v>
      </c>
      <c r="X80" s="37" t="s">
        <v>4</v>
      </c>
      <c r="Z80" s="40" t="s">
        <v>59</v>
      </c>
      <c r="AA80" s="40"/>
      <c r="AM80" s="12"/>
    </row>
    <row r="81" spans="2:40" s="37" customFormat="1" x14ac:dyDescent="0.25">
      <c r="B81" s="32"/>
      <c r="C81" s="32"/>
      <c r="D81" s="32"/>
      <c r="E81" s="37">
        <v>4</v>
      </c>
      <c r="F81" s="37">
        <v>2</v>
      </c>
      <c r="G81" s="37">
        <v>0</v>
      </c>
      <c r="I81" s="37">
        <v>8</v>
      </c>
      <c r="J81" s="37">
        <v>2</v>
      </c>
      <c r="K81" s="37">
        <v>0</v>
      </c>
      <c r="L81" s="37">
        <v>0</v>
      </c>
      <c r="N81" s="9">
        <f>(1-J81*0.15+K81*0.5+E81*F81*0.25)</f>
        <v>2.7</v>
      </c>
      <c r="O81" s="9">
        <f>(1+J81*0.1)</f>
        <v>1.2</v>
      </c>
      <c r="P81" s="9">
        <f>IF((1+J81*0.8+K81*0.7-L81*0.5+E81*F81*0.35-E81*G81*0.25)&lt;0.2,0.2,(1+J81*0.8+K81*0.7-L81*0.5+E81*F81*0.35-E81*G81*0.25))</f>
        <v>5.4</v>
      </c>
      <c r="R81" s="8">
        <f>N$5/(I81*O81*N81)</f>
        <v>6.7515432098765427E-2</v>
      </c>
      <c r="S81" s="6">
        <f>1/R81</f>
        <v>14.811428571428573</v>
      </c>
      <c r="T81" s="10">
        <f t="shared" ref="T81:T83" si="25">60*S81</f>
        <v>888.68571428571443</v>
      </c>
      <c r="W81" s="8">
        <f>I81*$F$5*P81</f>
        <v>7.7759999999999998</v>
      </c>
      <c r="X81" s="8"/>
      <c r="Z81" s="2"/>
      <c r="AA81" s="2"/>
      <c r="AM81" s="12"/>
    </row>
    <row r="82" spans="2:40" s="37" customFormat="1" x14ac:dyDescent="0.25">
      <c r="B82" s="32"/>
      <c r="C82" s="32"/>
      <c r="D82" s="32"/>
      <c r="E82" s="37">
        <v>6</v>
      </c>
      <c r="F82" s="37">
        <v>2</v>
      </c>
      <c r="G82" s="37">
        <v>0</v>
      </c>
      <c r="I82" s="37">
        <v>40</v>
      </c>
      <c r="J82" s="37">
        <v>2</v>
      </c>
      <c r="K82" s="37">
        <v>0</v>
      </c>
      <c r="L82" s="37">
        <v>0</v>
      </c>
      <c r="N82" s="9">
        <f>(1-J82*0.15+K82*0.5+E82*F82*0.25)</f>
        <v>3.7</v>
      </c>
      <c r="O82" s="9">
        <f>(1+J82*0.1)</f>
        <v>1.2</v>
      </c>
      <c r="P82" s="9">
        <f>IF((1+J82*0.8+K82*0.7-L82*0.5+E82*F82*0.35-E82*G82*0.25)&lt;0.2,0.2,(1+J82*0.8+K82*0.7-L82*0.5+E82*F82*0.35-E82*G82*0.25))</f>
        <v>6.7999999999999989</v>
      </c>
      <c r="R82" s="8">
        <f t="shared" ref="R82" si="26">N$5/(I82*O82*N82)</f>
        <v>9.8536036036036018E-3</v>
      </c>
      <c r="S82" s="6">
        <f t="shared" ref="S82:S83" si="27">1/R82</f>
        <v>101.48571428571431</v>
      </c>
      <c r="T82" s="10">
        <f t="shared" si="25"/>
        <v>6089.1428571428587</v>
      </c>
      <c r="W82" s="8">
        <f>I82*$F$5*P82</f>
        <v>48.959999999999987</v>
      </c>
      <c r="X82" s="8"/>
      <c r="Z82" s="2"/>
      <c r="AA82" s="2"/>
      <c r="AM82" s="12"/>
    </row>
    <row r="83" spans="2:40" s="37" customFormat="1" x14ac:dyDescent="0.25">
      <c r="B83" s="36" t="s">
        <v>28</v>
      </c>
      <c r="C83" s="36" t="s">
        <v>29</v>
      </c>
      <c r="D83" s="36" t="s">
        <v>30</v>
      </c>
      <c r="E83" s="37">
        <v>8</v>
      </c>
      <c r="F83" s="37">
        <v>2</v>
      </c>
      <c r="G83" s="37">
        <v>0</v>
      </c>
      <c r="I83" s="37">
        <v>8</v>
      </c>
      <c r="J83" s="37">
        <v>2</v>
      </c>
      <c r="K83" s="37">
        <v>0</v>
      </c>
      <c r="L83" s="37">
        <v>0</v>
      </c>
      <c r="N83" s="9">
        <f>(1-J83*0.15+K83*0.5+E83*F83*0.25)</f>
        <v>4.7</v>
      </c>
      <c r="O83" s="9">
        <f>(1+J83*0.1)</f>
        <v>1.2</v>
      </c>
      <c r="P83" s="9">
        <f>IF((1+J83*0.8+K83*0.7-L83*0.5+E83*F83*0.35-E83*G83*0.25)&lt;0.2,0.2,(1+J83*0.8+K83*0.7-L83*0.5+E83*F83*0.35-E83*G83*0.25))</f>
        <v>8.1999999999999993</v>
      </c>
      <c r="R83" s="8">
        <f>N$5/(I83*O83*N83)</f>
        <v>3.8785460992907805E-2</v>
      </c>
      <c r="S83" s="6">
        <f t="shared" si="27"/>
        <v>25.782857142857139</v>
      </c>
      <c r="T83" s="10">
        <f t="shared" si="25"/>
        <v>1546.9714285714283</v>
      </c>
      <c r="W83" s="8">
        <f>I83*$F$5*P83</f>
        <v>11.807999999999998</v>
      </c>
      <c r="X83" s="8"/>
      <c r="Z83" s="2"/>
      <c r="AA83" s="2"/>
      <c r="AM83" s="12"/>
    </row>
    <row r="84" spans="2:40" s="37" customFormat="1" x14ac:dyDescent="0.25">
      <c r="B84" s="37">
        <v>45</v>
      </c>
      <c r="C84" s="37">
        <v>42</v>
      </c>
      <c r="D84" s="23">
        <f>B84*C84</f>
        <v>1890</v>
      </c>
      <c r="E84" s="37">
        <v>60</v>
      </c>
      <c r="I84" s="37">
        <f>SUM(I81:I83)</f>
        <v>56</v>
      </c>
      <c r="R84" s="2">
        <f>1/S84</f>
        <v>7.0382882882882867E-3</v>
      </c>
      <c r="S84" s="3">
        <f>SUM(S81:S83)</f>
        <v>142.08000000000004</v>
      </c>
      <c r="T84" s="11">
        <f>SUM(T81:T83)</f>
        <v>8524.8000000000011</v>
      </c>
      <c r="V84" s="2">
        <f>E84*$G$5</f>
        <v>28.799999999999997</v>
      </c>
      <c r="W84" s="2">
        <f>SUM(W81:W83)</f>
        <v>68.543999999999983</v>
      </c>
      <c r="X84" s="8">
        <f>V84+W84</f>
        <v>97.34399999999998</v>
      </c>
      <c r="Z84" s="2">
        <f>R84*X84</f>
        <v>0.6851351351351348</v>
      </c>
      <c r="AA84" s="2"/>
      <c r="AB84" s="12">
        <f>D84/MIN(D$49:D$97)</f>
        <v>1.2162162162162162</v>
      </c>
      <c r="AC84" s="12">
        <f>T84/MAX(T$49:T$97)</f>
        <v>0.88800000000000012</v>
      </c>
      <c r="AD84" s="12"/>
      <c r="AE84" s="2">
        <f>S84/D84</f>
        <v>7.51746031746032E-2</v>
      </c>
      <c r="AF84" s="12">
        <f>AE84/MAX(AE$49:AE$97)</f>
        <v>0.85898039215686306</v>
      </c>
      <c r="AG84" s="12"/>
      <c r="AH84" s="12">
        <f>MIN(Z$49:Z$97)/Z84</f>
        <v>9.1952662721893536E-2</v>
      </c>
      <c r="AJ84" s="2">
        <f>Z84/D84</f>
        <v>3.6250536250536232E-4</v>
      </c>
      <c r="AK84" s="12">
        <f>AJ84/MAX(AJ$49:AJ$97)</f>
        <v>0.80033527162240026</v>
      </c>
      <c r="AM84" s="12">
        <f>AVERAGE(AF84:AH84)</f>
        <v>0.47546652743937828</v>
      </c>
      <c r="AN84" s="12">
        <f>C84/B84</f>
        <v>0.93333333333333335</v>
      </c>
    </row>
    <row r="85" spans="2:40" s="37" customFormat="1" x14ac:dyDescent="0.25">
      <c r="D85" s="23"/>
      <c r="N85" s="2"/>
      <c r="P85" s="2"/>
      <c r="Q85" s="8"/>
      <c r="R85" s="3"/>
      <c r="S85" s="3"/>
      <c r="T85" s="3"/>
      <c r="U85" s="3"/>
      <c r="V85" s="11"/>
      <c r="W85" s="3"/>
      <c r="X85" s="3"/>
      <c r="AA85" s="39"/>
      <c r="AB85" s="12"/>
      <c r="AC85" s="12"/>
      <c r="AD85" s="12"/>
      <c r="AE85" s="2"/>
      <c r="AF85" s="12"/>
      <c r="AG85" s="12"/>
      <c r="AH85" s="12"/>
      <c r="AJ85" s="2"/>
      <c r="AK85" s="12"/>
      <c r="AM85" s="12"/>
      <c r="AN85" s="12"/>
    </row>
    <row r="86" spans="2:40" s="39" customFormat="1" x14ac:dyDescent="0.25">
      <c r="D86" s="23"/>
      <c r="N86" s="55" t="s">
        <v>67</v>
      </c>
      <c r="O86" s="48"/>
      <c r="P86" s="48"/>
      <c r="Q86" s="8"/>
      <c r="R86" s="56" t="s">
        <v>62</v>
      </c>
      <c r="S86" s="55" t="s">
        <v>61</v>
      </c>
      <c r="T86" s="48"/>
      <c r="U86" s="3"/>
      <c r="V86" s="58" t="s">
        <v>1</v>
      </c>
      <c r="W86" s="46"/>
      <c r="X86" s="46"/>
      <c r="Z86" s="54" t="s">
        <v>63</v>
      </c>
      <c r="AA86" s="41"/>
      <c r="AB86" s="12"/>
      <c r="AC86" s="12"/>
      <c r="AD86" s="12"/>
      <c r="AE86" s="2"/>
      <c r="AF86" s="12"/>
      <c r="AG86" s="12"/>
      <c r="AH86" s="12"/>
      <c r="AJ86" s="2"/>
      <c r="AK86" s="12"/>
      <c r="AM86" s="12"/>
      <c r="AN86" s="12"/>
    </row>
    <row r="87" spans="2:40" s="37" customFormat="1" x14ac:dyDescent="0.25">
      <c r="B87" s="51" t="s">
        <v>27</v>
      </c>
      <c r="C87" s="51"/>
      <c r="D87" s="51"/>
      <c r="E87" s="46" t="s">
        <v>8</v>
      </c>
      <c r="F87" s="46"/>
      <c r="G87" s="46"/>
      <c r="H87" s="35"/>
      <c r="I87" s="48" t="s">
        <v>11</v>
      </c>
      <c r="J87" s="48"/>
      <c r="K87" s="48"/>
      <c r="L87" s="48"/>
      <c r="M87" s="7"/>
      <c r="N87" s="40" t="s">
        <v>65</v>
      </c>
      <c r="O87" s="40" t="s">
        <v>64</v>
      </c>
      <c r="P87" s="40" t="s">
        <v>66</v>
      </c>
      <c r="R87" s="57"/>
      <c r="S87" s="48"/>
      <c r="T87" s="48"/>
      <c r="V87" s="43" t="s">
        <v>8</v>
      </c>
      <c r="W87" s="42" t="s">
        <v>11</v>
      </c>
      <c r="X87" s="43" t="s">
        <v>57</v>
      </c>
      <c r="Z87" s="54"/>
      <c r="AA87" s="41"/>
      <c r="AM87" s="12"/>
    </row>
    <row r="88" spans="2:40" s="37" customFormat="1" x14ac:dyDescent="0.25">
      <c r="B88" s="62" t="s">
        <v>52</v>
      </c>
      <c r="C88" s="51"/>
      <c r="D88" s="51"/>
      <c r="E88" s="35" t="s">
        <v>9</v>
      </c>
      <c r="F88" s="35" t="s">
        <v>6</v>
      </c>
      <c r="G88" s="35" t="s">
        <v>7</v>
      </c>
      <c r="H88" s="35"/>
      <c r="I88" s="35" t="s">
        <v>9</v>
      </c>
      <c r="J88" s="35" t="s">
        <v>5</v>
      </c>
      <c r="K88" s="35" t="s">
        <v>6</v>
      </c>
      <c r="L88" s="35" t="s">
        <v>7</v>
      </c>
      <c r="M88" s="35"/>
      <c r="N88" s="37" t="s">
        <v>14</v>
      </c>
      <c r="O88" s="37" t="s">
        <v>14</v>
      </c>
      <c r="P88" s="37" t="s">
        <v>14</v>
      </c>
      <c r="R88" s="40" t="s">
        <v>60</v>
      </c>
      <c r="S88" s="37" t="s">
        <v>16</v>
      </c>
      <c r="T88" s="37" t="s">
        <v>17</v>
      </c>
      <c r="V88" s="37" t="s">
        <v>4</v>
      </c>
      <c r="W88" s="37" t="s">
        <v>4</v>
      </c>
      <c r="X88" s="37" t="s">
        <v>4</v>
      </c>
      <c r="Z88" s="40" t="s">
        <v>59</v>
      </c>
      <c r="AA88" s="40"/>
      <c r="AM88" s="12"/>
    </row>
    <row r="89" spans="2:40" s="37" customFormat="1" x14ac:dyDescent="0.25">
      <c r="B89" s="32"/>
      <c r="C89" s="32"/>
      <c r="D89" s="32"/>
      <c r="E89" s="37">
        <v>4</v>
      </c>
      <c r="F89" s="37">
        <v>2</v>
      </c>
      <c r="G89" s="37">
        <v>0</v>
      </c>
      <c r="I89" s="37">
        <v>8</v>
      </c>
      <c r="J89" s="37">
        <v>0</v>
      </c>
      <c r="K89" s="37">
        <v>2</v>
      </c>
      <c r="L89" s="37">
        <v>0</v>
      </c>
      <c r="N89" s="9">
        <f>(1-J89*0.15+K89*0.5+E89*F89*0.25)</f>
        <v>4</v>
      </c>
      <c r="O89" s="9">
        <f>(1+J89*0.1)</f>
        <v>1</v>
      </c>
      <c r="P89" s="9">
        <f>IF((1+J89*0.8+K89*0.7-L89*0.5+E89*F89*0.35-E89*G89*0.25)&lt;0.2,0.2,(1+J89*0.8+K89*0.7-L89*0.5+E89*F89*0.35-E89*G89*0.25))</f>
        <v>5.1999999999999993</v>
      </c>
      <c r="R89" s="8">
        <f>N$5/(I89*O89*N89)</f>
        <v>5.46875E-2</v>
      </c>
      <c r="S89" s="6">
        <f>1/R89</f>
        <v>18.285714285714285</v>
      </c>
      <c r="T89" s="10">
        <f t="shared" ref="T89:T91" si="28">60*S89</f>
        <v>1097.1428571428571</v>
      </c>
      <c r="W89" s="8">
        <f>I89*$F$5*P89</f>
        <v>7.4879999999999987</v>
      </c>
      <c r="X89" s="8"/>
      <c r="Z89" s="2"/>
      <c r="AA89" s="2"/>
      <c r="AM89" s="12"/>
    </row>
    <row r="90" spans="2:40" s="37" customFormat="1" x14ac:dyDescent="0.25">
      <c r="B90" s="32"/>
      <c r="C90" s="32"/>
      <c r="D90" s="32"/>
      <c r="E90" s="37">
        <v>6</v>
      </c>
      <c r="F90" s="37">
        <v>2</v>
      </c>
      <c r="G90" s="37">
        <v>0</v>
      </c>
      <c r="I90" s="37">
        <v>40</v>
      </c>
      <c r="J90" s="37">
        <v>0</v>
      </c>
      <c r="K90" s="37">
        <v>2</v>
      </c>
      <c r="L90" s="37">
        <v>0</v>
      </c>
      <c r="N90" s="9">
        <f>(1-J90*0.15+K90*0.5+E90*F90*0.25)</f>
        <v>5</v>
      </c>
      <c r="O90" s="9">
        <f>(1+J90*0.1)</f>
        <v>1</v>
      </c>
      <c r="P90" s="9">
        <f>IF((1+J90*0.8+K90*0.7-L90*0.5+E90*F90*0.35-E90*G90*0.25)&lt;0.2,0.2,(1+J90*0.8+K90*0.7-L90*0.5+E90*F90*0.35-E90*G90*0.25))</f>
        <v>6.6</v>
      </c>
      <c r="R90" s="8">
        <f t="shared" ref="R90:R91" si="29">N$5/(I90*O90*N90)</f>
        <v>8.7500000000000008E-3</v>
      </c>
      <c r="S90" s="6">
        <f t="shared" ref="S90:S91" si="30">1/R90</f>
        <v>114.28571428571428</v>
      </c>
      <c r="T90" s="10">
        <f t="shared" si="28"/>
        <v>6857.1428571428569</v>
      </c>
      <c r="W90" s="8">
        <f>I90*$F$5*P90</f>
        <v>47.519999999999996</v>
      </c>
      <c r="X90" s="8"/>
      <c r="Z90" s="2"/>
      <c r="AA90" s="2"/>
      <c r="AM90" s="12"/>
    </row>
    <row r="91" spans="2:40" s="37" customFormat="1" x14ac:dyDescent="0.25">
      <c r="B91" s="36" t="s">
        <v>28</v>
      </c>
      <c r="C91" s="36" t="s">
        <v>29</v>
      </c>
      <c r="D91" s="36" t="s">
        <v>30</v>
      </c>
      <c r="E91" s="37">
        <v>8</v>
      </c>
      <c r="F91" s="37">
        <v>2</v>
      </c>
      <c r="G91" s="37">
        <v>0</v>
      </c>
      <c r="I91" s="37">
        <v>8</v>
      </c>
      <c r="J91" s="37">
        <v>0</v>
      </c>
      <c r="K91" s="37">
        <v>2</v>
      </c>
      <c r="L91" s="37">
        <v>0</v>
      </c>
      <c r="N91" s="9">
        <f>(1-J91*0.15+K91*0.5+E91*F91*0.25)</f>
        <v>6</v>
      </c>
      <c r="O91" s="9">
        <f>(1+J91*0.1)</f>
        <v>1</v>
      </c>
      <c r="P91" s="9">
        <f>IF((1+J91*0.8+K91*0.7-L91*0.5+E91*F91*0.35-E91*G91*0.25)&lt;0.2,0.2,(1+J91*0.8+K91*0.7-L91*0.5+E91*F91*0.35-E91*G91*0.25))</f>
        <v>8</v>
      </c>
      <c r="R91" s="8">
        <f t="shared" si="29"/>
        <v>3.6458333333333336E-2</v>
      </c>
      <c r="S91" s="6">
        <f t="shared" si="30"/>
        <v>27.428571428571427</v>
      </c>
      <c r="T91" s="10">
        <f t="shared" si="28"/>
        <v>1645.7142857142856</v>
      </c>
      <c r="W91" s="8">
        <f>I91*$F$5*P91</f>
        <v>11.52</v>
      </c>
      <c r="X91" s="8"/>
      <c r="Z91" s="2"/>
      <c r="AA91" s="2"/>
      <c r="AM91" s="12"/>
    </row>
    <row r="92" spans="2:40" s="37" customFormat="1" x14ac:dyDescent="0.25">
      <c r="B92" s="37">
        <v>45</v>
      </c>
      <c r="C92" s="37">
        <v>42</v>
      </c>
      <c r="D92" s="23">
        <f>B92*C92</f>
        <v>1890</v>
      </c>
      <c r="E92" s="37">
        <v>60</v>
      </c>
      <c r="I92" s="37">
        <f>SUM(I89:I91)</f>
        <v>56</v>
      </c>
      <c r="R92" s="2">
        <f>1/S92</f>
        <v>6.2500000000000012E-3</v>
      </c>
      <c r="S92" s="3">
        <f>SUM(S89:S91)</f>
        <v>159.99999999999997</v>
      </c>
      <c r="T92" s="11">
        <f>SUM(T89:T91)</f>
        <v>9600</v>
      </c>
      <c r="V92" s="2">
        <f>E92*$G$5</f>
        <v>28.799999999999997</v>
      </c>
      <c r="W92" s="2">
        <f>SUM(W89:W91)</f>
        <v>66.527999999999992</v>
      </c>
      <c r="X92" s="8">
        <f>V92+W92</f>
        <v>95.327999999999989</v>
      </c>
      <c r="Z92" s="2">
        <f>R92*X92</f>
        <v>0.5958</v>
      </c>
      <c r="AA92" s="2"/>
      <c r="AB92" s="12">
        <f>D92/MIN(D$49:D$97)</f>
        <v>1.2162162162162162</v>
      </c>
      <c r="AC92" s="12">
        <f>T92/MAX(T$49:T$97)</f>
        <v>1</v>
      </c>
      <c r="AD92" s="12"/>
      <c r="AE92" s="2">
        <f>S92/D92</f>
        <v>8.4656084656084638E-2</v>
      </c>
      <c r="AF92" s="12">
        <f>AE92/MAX(AE$49:AE$97)</f>
        <v>0.96732026143790828</v>
      </c>
      <c r="AG92" s="12"/>
      <c r="AH92" s="12">
        <f>MIN(Z$49:Z$97)/Z92</f>
        <v>0.10574018126888218</v>
      </c>
      <c r="AJ92" s="2">
        <f>Z92/D92</f>
        <v>3.1523809523809526E-4</v>
      </c>
      <c r="AK92" s="12">
        <f>AJ92/MAX(AJ$49:AJ$97)</f>
        <v>0.69597912934150596</v>
      </c>
      <c r="AM92" s="12">
        <f>AVERAGE(AF92:AH92)</f>
        <v>0.53653022135339523</v>
      </c>
      <c r="AN92" s="12">
        <f>C92/B92</f>
        <v>0.93333333333333335</v>
      </c>
    </row>
    <row r="93" spans="2:40" s="37" customFormat="1" x14ac:dyDescent="0.25">
      <c r="D93" s="23"/>
      <c r="N93" s="2"/>
      <c r="P93" s="2"/>
      <c r="Q93" s="8"/>
      <c r="R93" s="3"/>
      <c r="S93" s="3"/>
      <c r="T93" s="3"/>
      <c r="U93" s="3"/>
      <c r="V93" s="11"/>
      <c r="W93" s="3"/>
      <c r="X93" s="3"/>
      <c r="Z93" s="12"/>
      <c r="AA93" s="12"/>
      <c r="AB93" s="12"/>
      <c r="AC93" s="12"/>
      <c r="AD93" s="12"/>
      <c r="AE93" s="2"/>
      <c r="AF93" s="12"/>
      <c r="AG93" s="12"/>
      <c r="AH93" s="12"/>
      <c r="AJ93" s="2"/>
      <c r="AK93" s="12"/>
      <c r="AM93" s="12"/>
      <c r="AN93" s="12"/>
    </row>
    <row r="94" spans="2:40" s="37" customFormat="1" x14ac:dyDescent="0.25">
      <c r="D94" s="23"/>
      <c r="N94" s="2"/>
      <c r="P94" s="2"/>
      <c r="Q94" s="8"/>
      <c r="R94" s="3"/>
      <c r="S94" s="3"/>
      <c r="T94" s="3"/>
      <c r="U94" s="3"/>
      <c r="V94" s="11"/>
      <c r="W94" s="3"/>
      <c r="X94" s="3"/>
      <c r="Z94" s="12"/>
      <c r="AA94" s="12"/>
      <c r="AB94" s="12"/>
      <c r="AC94" s="12"/>
      <c r="AD94" s="12"/>
      <c r="AE94" s="2"/>
      <c r="AF94" s="12"/>
      <c r="AG94" s="12"/>
      <c r="AH94" s="12"/>
      <c r="AJ94" s="2"/>
      <c r="AK94" s="12"/>
      <c r="AM94" s="12"/>
      <c r="AN94" s="12"/>
    </row>
    <row r="97" spans="4:25" x14ac:dyDescent="0.25">
      <c r="D97" s="31" t="s">
        <v>36</v>
      </c>
      <c r="R97" s="44"/>
      <c r="S97" s="44"/>
      <c r="T97" s="7"/>
      <c r="U97" s="7"/>
      <c r="V97" s="7"/>
      <c r="W97" s="37"/>
      <c r="X97" s="36"/>
      <c r="Y97" s="37"/>
    </row>
    <row r="98" spans="4:25" x14ac:dyDescent="0.25">
      <c r="O98" s="44"/>
      <c r="R98" s="44"/>
      <c r="S98" s="44"/>
      <c r="T98" s="7"/>
      <c r="U98" s="7"/>
      <c r="V98" s="7"/>
      <c r="W98" s="37"/>
      <c r="X98" s="36"/>
      <c r="Y98" s="37"/>
    </row>
    <row r="99" spans="4:25" x14ac:dyDescent="0.25">
      <c r="W99" s="37"/>
      <c r="X99" s="3"/>
      <c r="Y99" s="37"/>
    </row>
    <row r="100" spans="4:25" x14ac:dyDescent="0.25">
      <c r="W100" s="3"/>
      <c r="X100" s="3"/>
      <c r="Y100" s="37"/>
    </row>
    <row r="101" spans="4:25" x14ac:dyDescent="0.25">
      <c r="W101" s="3"/>
      <c r="X101" s="3"/>
      <c r="Y101" s="37"/>
    </row>
    <row r="102" spans="4:25" x14ac:dyDescent="0.25">
      <c r="W102" s="3"/>
      <c r="X102" s="3"/>
      <c r="Y102" s="37"/>
    </row>
    <row r="103" spans="4:25" x14ac:dyDescent="0.25">
      <c r="O103" s="37"/>
      <c r="R103" s="3"/>
      <c r="S103" s="3"/>
      <c r="T103" s="3"/>
      <c r="W103" s="3"/>
      <c r="X103" s="3"/>
      <c r="Y103" s="37"/>
    </row>
    <row r="104" spans="4:25" x14ac:dyDescent="0.25">
      <c r="O104" s="37"/>
      <c r="R104" s="3"/>
      <c r="S104" s="3"/>
      <c r="T104" s="3"/>
      <c r="W104" s="3"/>
      <c r="X104" s="3"/>
      <c r="Y104" s="37"/>
    </row>
    <row r="105" spans="4:25" x14ac:dyDescent="0.25">
      <c r="N105" s="2"/>
      <c r="O105" s="37"/>
      <c r="P105" s="2"/>
      <c r="Q105" s="8"/>
      <c r="R105" s="3"/>
      <c r="S105" s="3"/>
      <c r="T105" s="3"/>
      <c r="U105" s="3"/>
      <c r="V105" s="11"/>
      <c r="W105" s="3"/>
      <c r="X105" s="3"/>
      <c r="Y105" s="37"/>
    </row>
  </sheetData>
  <mergeCells count="64">
    <mergeCell ref="B79:D79"/>
    <mergeCell ref="E79:G79"/>
    <mergeCell ref="I79:L79"/>
    <mergeCell ref="B88:D88"/>
    <mergeCell ref="B87:D87"/>
    <mergeCell ref="E87:G87"/>
    <mergeCell ref="I87:L87"/>
    <mergeCell ref="B80:D80"/>
    <mergeCell ref="B70:D70"/>
    <mergeCell ref="B69:D69"/>
    <mergeCell ref="E69:G69"/>
    <mergeCell ref="I69:L69"/>
    <mergeCell ref="N78:P78"/>
    <mergeCell ref="E2:F2"/>
    <mergeCell ref="E7:W8"/>
    <mergeCell ref="E11:G11"/>
    <mergeCell ref="I11:L11"/>
    <mergeCell ref="N10:P10"/>
    <mergeCell ref="AE48:AF48"/>
    <mergeCell ref="AJ48:AK48"/>
    <mergeCell ref="E42:W43"/>
    <mergeCell ref="E47:G47"/>
    <mergeCell ref="I47:L47"/>
    <mergeCell ref="Z10:Z11"/>
    <mergeCell ref="R10:R11"/>
    <mergeCell ref="S10:T11"/>
    <mergeCell ref="V10:X10"/>
    <mergeCell ref="B61:D61"/>
    <mergeCell ref="B60:D60"/>
    <mergeCell ref="E60:G60"/>
    <mergeCell ref="I60:L60"/>
    <mergeCell ref="B55:D55"/>
    <mergeCell ref="B54:D54"/>
    <mergeCell ref="E54:G54"/>
    <mergeCell ref="I54:L54"/>
    <mergeCell ref="S53:T54"/>
    <mergeCell ref="Z53:Z54"/>
    <mergeCell ref="Z46:Z47"/>
    <mergeCell ref="N59:P59"/>
    <mergeCell ref="R59:R60"/>
    <mergeCell ref="S59:T60"/>
    <mergeCell ref="V59:X59"/>
    <mergeCell ref="Z59:Z60"/>
    <mergeCell ref="N46:P46"/>
    <mergeCell ref="R46:R47"/>
    <mergeCell ref="S46:T47"/>
    <mergeCell ref="V46:X46"/>
    <mergeCell ref="V53:X53"/>
    <mergeCell ref="N53:P53"/>
    <mergeCell ref="R53:R54"/>
    <mergeCell ref="N68:P68"/>
    <mergeCell ref="R68:R69"/>
    <mergeCell ref="S68:T69"/>
    <mergeCell ref="V68:X68"/>
    <mergeCell ref="Z68:Z69"/>
    <mergeCell ref="Z78:Z79"/>
    <mergeCell ref="N86:P86"/>
    <mergeCell ref="R86:R87"/>
    <mergeCell ref="S86:T87"/>
    <mergeCell ref="V78:X78"/>
    <mergeCell ref="V86:X86"/>
    <mergeCell ref="Z86:Z87"/>
    <mergeCell ref="R78:R79"/>
    <mergeCell ref="S78:T79"/>
  </mergeCells>
  <conditionalFormatting sqref="F12:F46 K12:K46">
    <cfRule type="cellIs" dxfId="2" priority="88" operator="greaterThan">
      <formula>0</formula>
    </cfRule>
  </conditionalFormatting>
  <conditionalFormatting sqref="G12:G46 L12:L46">
    <cfRule type="cellIs" dxfId="1" priority="87" operator="greaterThan">
      <formula>0</formula>
    </cfRule>
  </conditionalFormatting>
  <conditionalFormatting sqref="J12:J46">
    <cfRule type="cellIs" dxfId="0" priority="86" operator="greaterThan">
      <formula>0</formula>
    </cfRule>
  </conditionalFormatting>
  <conditionalFormatting sqref="X13:X39">
    <cfRule type="colorScale" priority="89">
      <colorScale>
        <cfvo type="percent" val="0"/>
        <cfvo type="percent" val="50"/>
        <cfvo type="max"/>
        <color rgb="FF80FF80"/>
        <color rgb="FFFFFF80"/>
        <color rgb="FFFF8080"/>
      </colorScale>
    </cfRule>
  </conditionalFormatting>
  <conditionalFormatting sqref="T13:T39">
    <cfRule type="colorScale" priority="90">
      <colorScale>
        <cfvo type="percent" val="0"/>
        <cfvo type="percent" val="50"/>
        <cfvo type="max"/>
        <color rgb="FFFF8080"/>
        <color rgb="FFFFFF80"/>
        <color rgb="FF80FF80"/>
      </colorScale>
    </cfRule>
  </conditionalFormatting>
  <conditionalFormatting sqref="W40:W45">
    <cfRule type="colorScale" priority="91">
      <colorScale>
        <cfvo type="percent" val="0"/>
        <cfvo type="percent" val="50"/>
        <cfvo type="max"/>
        <color rgb="FFFF8080"/>
        <color rgb="FFFFFF80"/>
        <color rgb="FF80FF80"/>
      </colorScale>
    </cfRule>
  </conditionalFormatting>
  <conditionalFormatting sqref="S40:S45 R13:R39">
    <cfRule type="colorScale" priority="92">
      <colorScale>
        <cfvo type="percent" val="0"/>
        <cfvo type="percent" val="50"/>
        <cfvo type="max"/>
        <color rgb="FF80FF80"/>
        <color rgb="FFFFFF80"/>
        <color rgb="FFFF8080"/>
      </colorScale>
    </cfRule>
  </conditionalFormatting>
  <conditionalFormatting sqref="X40:X45">
    <cfRule type="colorScale" priority="93">
      <colorScale>
        <cfvo type="percent" val="0"/>
        <cfvo type="percent" val="50"/>
        <cfvo type="max"/>
        <color rgb="FF80FF80"/>
        <color rgb="FFFFFF80"/>
        <color rgb="FFFF8080"/>
      </colorScale>
    </cfRule>
  </conditionalFormatting>
  <conditionalFormatting sqref="Z93:AB94 AB49">
    <cfRule type="colorScale" priority="85">
      <colorScale>
        <cfvo type="num" val="0"/>
        <cfvo type="num" val="$AB$44/2"/>
        <cfvo type="num" val="$AB$44"/>
        <color rgb="FFFF8080"/>
        <color rgb="FFFFFF80"/>
        <color rgb="FF80FF80"/>
      </colorScale>
    </cfRule>
  </conditionalFormatting>
  <conditionalFormatting sqref="AB50">
    <cfRule type="colorScale" priority="84">
      <colorScale>
        <cfvo type="num" val="0"/>
        <cfvo type="num" val="$AB$44/2"/>
        <cfvo type="num" val="$AB$44"/>
        <color rgb="FFFF8080"/>
        <color rgb="FFFFFF80"/>
        <color rgb="FF80FF80"/>
      </colorScale>
    </cfRule>
  </conditionalFormatting>
  <conditionalFormatting sqref="AB51">
    <cfRule type="colorScale" priority="82">
      <colorScale>
        <cfvo type="num" val="0"/>
        <cfvo type="num" val="$AB$44/2"/>
        <cfvo type="num" val="$AB$44"/>
        <color rgb="FFFF8080"/>
        <color rgb="FFFFFF80"/>
        <color rgb="FF80FF80"/>
      </colorScale>
    </cfRule>
  </conditionalFormatting>
  <conditionalFormatting sqref="AC93:AC94 AC49">
    <cfRule type="colorScale" priority="78">
      <colorScale>
        <cfvo type="num" val="0"/>
        <cfvo type="num" val="$AC$44/2"/>
        <cfvo type="num" val="$AC$44"/>
        <color rgb="FFFF8080"/>
        <color rgb="FFFFFF80"/>
        <color rgb="FF80FF80"/>
      </colorScale>
    </cfRule>
  </conditionalFormatting>
  <conditionalFormatting sqref="AC50">
    <cfRule type="colorScale" priority="77">
      <colorScale>
        <cfvo type="num" val="0"/>
        <cfvo type="num" val="$AC$44/2"/>
        <cfvo type="num" val="$AC$44"/>
        <color rgb="FFFF8080"/>
        <color rgb="FFFFFF80"/>
        <color rgb="FF80FF80"/>
      </colorScale>
    </cfRule>
  </conditionalFormatting>
  <conditionalFormatting sqref="AC51">
    <cfRule type="colorScale" priority="75">
      <colorScale>
        <cfvo type="num" val="0"/>
        <cfvo type="num" val="$AC$44/2"/>
        <cfvo type="num" val="$AC$44"/>
        <color rgb="FFFF8080"/>
        <color rgb="FFFFFF80"/>
        <color rgb="FF80FF80"/>
      </colorScale>
    </cfRule>
  </conditionalFormatting>
  <conditionalFormatting sqref="AF93:AF94 AF49">
    <cfRule type="colorScale" priority="70">
      <colorScale>
        <cfvo type="num" val="0"/>
        <cfvo type="num" val="$AF$44/2"/>
        <cfvo type="num" val="$AF$44"/>
        <color rgb="FFFF8080"/>
        <color rgb="FFFFFF80"/>
        <color rgb="FF80FF80"/>
      </colorScale>
    </cfRule>
  </conditionalFormatting>
  <conditionalFormatting sqref="AF50">
    <cfRule type="colorScale" priority="69">
      <colorScale>
        <cfvo type="num" val="0"/>
        <cfvo type="num" val="$AF$44/2"/>
        <cfvo type="num" val="$AF$44"/>
        <color rgb="FFFF8080"/>
        <color rgb="FFFFFF80"/>
        <color rgb="FF80FF80"/>
      </colorScale>
    </cfRule>
  </conditionalFormatting>
  <conditionalFormatting sqref="AF51">
    <cfRule type="colorScale" priority="67">
      <colorScale>
        <cfvo type="num" val="0"/>
        <cfvo type="num" val="$AF$44/2"/>
        <cfvo type="num" val="$AF$44"/>
        <color rgb="FFFF8080"/>
        <color rgb="FFFFFF80"/>
        <color rgb="FF80FF80"/>
      </colorScale>
    </cfRule>
  </conditionalFormatting>
  <conditionalFormatting sqref="AH93:AH94 AH49:AH51">
    <cfRule type="colorScale" priority="62">
      <colorScale>
        <cfvo type="num" val="0"/>
        <cfvo type="num" val="$AH$44/2"/>
        <cfvo type="num" val="$AH$44"/>
        <color rgb="FFFF8080"/>
        <color rgb="FFFFFF80"/>
        <color rgb="FF80FF80"/>
      </colorScale>
    </cfRule>
  </conditionalFormatting>
  <conditionalFormatting sqref="AC66:AC68">
    <cfRule type="colorScale" priority="21">
      <colorScale>
        <cfvo type="num" val="0"/>
        <cfvo type="num" val="$AC$44/2"/>
        <cfvo type="num" val="$AC$44"/>
        <color rgb="FFFF8080"/>
        <color rgb="FFFFFF80"/>
        <color rgb="FF80FF80"/>
      </colorScale>
    </cfRule>
  </conditionalFormatting>
  <conditionalFormatting sqref="AF66:AF68">
    <cfRule type="colorScale" priority="20">
      <colorScale>
        <cfvo type="num" val="0"/>
        <cfvo type="num" val="$AF$44/2"/>
        <cfvo type="num" val="$AF$44"/>
        <color rgb="FFFF8080"/>
        <color rgb="FFFFFF80"/>
        <color rgb="FF80FF80"/>
      </colorScale>
    </cfRule>
  </conditionalFormatting>
  <conditionalFormatting sqref="AH66:AH68">
    <cfRule type="colorScale" priority="19">
      <colorScale>
        <cfvo type="num" val="0"/>
        <cfvo type="num" val="$AH$44/2"/>
        <cfvo type="num" val="$AH$44"/>
        <color rgb="FFFF8080"/>
        <color rgb="FFFFFF80"/>
        <color rgb="FF80FF80"/>
      </colorScale>
    </cfRule>
  </conditionalFormatting>
  <conditionalFormatting sqref="AB66:AB68">
    <cfRule type="colorScale" priority="18">
      <colorScale>
        <cfvo type="num" val="0"/>
        <cfvo type="num" val="$AB$44/2"/>
        <cfvo type="num" val="$AB$44"/>
        <color rgb="FFFF8080"/>
        <color rgb="FFFFFF80"/>
        <color rgb="FF80FF80"/>
      </colorScale>
    </cfRule>
  </conditionalFormatting>
  <conditionalFormatting sqref="AC57">
    <cfRule type="colorScale" priority="17">
      <colorScale>
        <cfvo type="num" val="0"/>
        <cfvo type="num" val="$AC$44/2"/>
        <cfvo type="num" val="$AC$44"/>
        <color rgb="FFFF8080"/>
        <color rgb="FFFFFF80"/>
        <color rgb="FF80FF80"/>
      </colorScale>
    </cfRule>
  </conditionalFormatting>
  <conditionalFormatting sqref="AF57">
    <cfRule type="colorScale" priority="16">
      <colorScale>
        <cfvo type="num" val="0"/>
        <cfvo type="num" val="$AF$44/2"/>
        <cfvo type="num" val="$AF$44"/>
        <color rgb="FFFF8080"/>
        <color rgb="FFFFFF80"/>
        <color rgb="FF80FF80"/>
      </colorScale>
    </cfRule>
  </conditionalFormatting>
  <conditionalFormatting sqref="AH57">
    <cfRule type="colorScale" priority="15">
      <colorScale>
        <cfvo type="num" val="0"/>
        <cfvo type="num" val="$AH$44/2"/>
        <cfvo type="num" val="$AH$44"/>
        <color rgb="FFFF8080"/>
        <color rgb="FFFFFF80"/>
        <color rgb="FF80FF80"/>
      </colorScale>
    </cfRule>
  </conditionalFormatting>
  <conditionalFormatting sqref="AB57">
    <cfRule type="colorScale" priority="14">
      <colorScale>
        <cfvo type="num" val="0"/>
        <cfvo type="num" val="$AB$44/2"/>
        <cfvo type="num" val="$AB$44"/>
        <color rgb="FFFF8080"/>
        <color rgb="FFFFFF80"/>
        <color rgb="FF80FF80"/>
      </colorScale>
    </cfRule>
  </conditionalFormatting>
  <conditionalFormatting sqref="AC76:AC78">
    <cfRule type="colorScale" priority="13">
      <colorScale>
        <cfvo type="num" val="0"/>
        <cfvo type="num" val="$AC$44/2"/>
        <cfvo type="num" val="$AC$44"/>
        <color rgb="FFFF8080"/>
        <color rgb="FFFFFF80"/>
        <color rgb="FF80FF80"/>
      </colorScale>
    </cfRule>
  </conditionalFormatting>
  <conditionalFormatting sqref="AF76:AF78">
    <cfRule type="colorScale" priority="12">
      <colorScale>
        <cfvo type="num" val="0"/>
        <cfvo type="num" val="$AF$44/2"/>
        <cfvo type="num" val="$AF$44"/>
        <color rgb="FFFF8080"/>
        <color rgb="FFFFFF80"/>
        <color rgb="FF80FF80"/>
      </colorScale>
    </cfRule>
  </conditionalFormatting>
  <conditionalFormatting sqref="AH76:AH78">
    <cfRule type="colorScale" priority="11">
      <colorScale>
        <cfvo type="num" val="0"/>
        <cfvo type="num" val="$AH$44/2"/>
        <cfvo type="num" val="$AH$44"/>
        <color rgb="FFFF8080"/>
        <color rgb="FFFFFF80"/>
        <color rgb="FF80FF80"/>
      </colorScale>
    </cfRule>
  </conditionalFormatting>
  <conditionalFormatting sqref="AB76:AB78">
    <cfRule type="colorScale" priority="10">
      <colorScale>
        <cfvo type="num" val="0"/>
        <cfvo type="num" val="$AB$44/2"/>
        <cfvo type="num" val="$AB$44"/>
        <color rgb="FFFF8080"/>
        <color rgb="FFFFFF80"/>
        <color rgb="FF80FF80"/>
      </colorScale>
    </cfRule>
  </conditionalFormatting>
  <conditionalFormatting sqref="AB84:AB86">
    <cfRule type="colorScale" priority="6">
      <colorScale>
        <cfvo type="num" val="0"/>
        <cfvo type="num" val="$AB$44/2"/>
        <cfvo type="num" val="$AB$44"/>
        <color rgb="FFFF8080"/>
        <color rgb="FFFFFF80"/>
        <color rgb="FF80FF80"/>
      </colorScale>
    </cfRule>
  </conditionalFormatting>
  <conditionalFormatting sqref="AC84:AC86">
    <cfRule type="colorScale" priority="9">
      <colorScale>
        <cfvo type="num" val="0"/>
        <cfvo type="num" val="$AC$44/2"/>
        <cfvo type="num" val="$AC$44"/>
        <color rgb="FFFF8080"/>
        <color rgb="FFFFFF80"/>
        <color rgb="FF80FF80"/>
      </colorScale>
    </cfRule>
  </conditionalFormatting>
  <conditionalFormatting sqref="AF84:AF86">
    <cfRule type="colorScale" priority="8">
      <colorScale>
        <cfvo type="num" val="0"/>
        <cfvo type="num" val="$AF$44/2"/>
        <cfvo type="num" val="$AF$44"/>
        <color rgb="FFFF8080"/>
        <color rgb="FFFFFF80"/>
        <color rgb="FF80FF80"/>
      </colorScale>
    </cfRule>
  </conditionalFormatting>
  <conditionalFormatting sqref="AH84:AH86">
    <cfRule type="colorScale" priority="7">
      <colorScale>
        <cfvo type="num" val="0"/>
        <cfvo type="num" val="$AH$44/2"/>
        <cfvo type="num" val="$AH$44"/>
        <color rgb="FFFF8080"/>
        <color rgb="FFFFFF80"/>
        <color rgb="FF80FF80"/>
      </colorScale>
    </cfRule>
  </conditionalFormatting>
  <conditionalFormatting sqref="AB92">
    <cfRule type="colorScale" priority="2">
      <colorScale>
        <cfvo type="num" val="0"/>
        <cfvo type="num" val="$AB$44/2"/>
        <cfvo type="num" val="$AB$44"/>
        <color rgb="FFFF8080"/>
        <color rgb="FFFFFF80"/>
        <color rgb="FF80FF80"/>
      </colorScale>
    </cfRule>
  </conditionalFormatting>
  <conditionalFormatting sqref="AC92">
    <cfRule type="colorScale" priority="5">
      <colorScale>
        <cfvo type="num" val="0"/>
        <cfvo type="num" val="$AC$44/2"/>
        <cfvo type="num" val="$AC$44"/>
        <color rgb="FFFF8080"/>
        <color rgb="FFFFFF80"/>
        <color rgb="FF80FF80"/>
      </colorScale>
    </cfRule>
  </conditionalFormatting>
  <conditionalFormatting sqref="AF92">
    <cfRule type="colorScale" priority="4">
      <colorScale>
        <cfvo type="num" val="0"/>
        <cfvo type="num" val="$AF$44/2"/>
        <cfvo type="num" val="$AF$44"/>
        <color rgb="FFFF8080"/>
        <color rgb="FFFFFF80"/>
        <color rgb="FF80FF80"/>
      </colorScale>
    </cfRule>
  </conditionalFormatting>
  <conditionalFormatting sqref="AH92">
    <cfRule type="colorScale" priority="3">
      <colorScale>
        <cfvo type="num" val="0"/>
        <cfvo type="num" val="$AH$44/2"/>
        <cfvo type="num" val="$AH$44"/>
        <color rgb="FFFF8080"/>
        <color rgb="FFFFFF80"/>
        <color rgb="FF80FF80"/>
      </colorScale>
    </cfRule>
  </conditionalFormatting>
  <conditionalFormatting sqref="Z13:AB39">
    <cfRule type="colorScale" priority="1">
      <colorScale>
        <cfvo type="num" val="0"/>
        <cfvo type="percent" val="50"/>
        <cfvo type="max"/>
        <color rgb="FF80FF80"/>
        <color rgb="FFFFEB84"/>
        <color rgb="FFFF8080"/>
      </colorScale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Test 1</vt:lpstr>
      <vt:lpstr>Test 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2016-12-13T23:44:56Z</dcterms:modified>
</cp:coreProperties>
</file>