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exus\Downloads\"/>
    </mc:Choice>
  </mc:AlternateContent>
  <bookViews>
    <workbookView xWindow="0" yWindow="0" windowWidth="27870" windowHeight="13020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" l="1"/>
  <c r="G20" i="1" l="1"/>
  <c r="G6" i="1"/>
  <c r="F6" i="1"/>
  <c r="F10" i="1"/>
  <c r="E10" i="1"/>
  <c r="D10" i="1"/>
  <c r="D18" i="1" s="1"/>
  <c r="D19" i="1" l="1"/>
  <c r="D21" i="1" s="1"/>
  <c r="D24" i="1" l="1"/>
  <c r="D23" i="1"/>
  <c r="D22" i="1"/>
  <c r="D25" i="1"/>
  <c r="E18" i="1" l="1"/>
  <c r="E19" i="1" s="1"/>
  <c r="E21" i="1" s="1"/>
  <c r="E24" i="1" l="1"/>
  <c r="G24" i="1" s="1"/>
  <c r="E22" i="1"/>
  <c r="F25" i="1"/>
  <c r="E25" i="1"/>
</calcChain>
</file>

<file path=xl/sharedStrings.xml><?xml version="1.0" encoding="utf-8"?>
<sst xmlns="http://schemas.openxmlformats.org/spreadsheetml/2006/main" count="31" uniqueCount="26">
  <si>
    <t>Number of advanced refineries</t>
  </si>
  <si>
    <t>Number of basic refineries</t>
  </si>
  <si>
    <t>Total output from all refineries</t>
  </si>
  <si>
    <t>Heay oil</t>
  </si>
  <si>
    <t>Light oil</t>
  </si>
  <si>
    <t>Petroleum gas</t>
  </si>
  <si>
    <t>Required crude oil input</t>
  </si>
  <si>
    <t>Required water input</t>
  </si>
  <si>
    <t>Refinery output</t>
  </si>
  <si>
    <t>Cracking</t>
  </si>
  <si>
    <t># of cracking plants</t>
  </si>
  <si>
    <t># of cracking plants (exact)</t>
  </si>
  <si>
    <t>Heay oil -&gt; Light oil</t>
  </si>
  <si>
    <t>Light oil -&gt; Petroleum gas</t>
  </si>
  <si>
    <t>-</t>
  </si>
  <si>
    <t>Water required</t>
  </si>
  <si>
    <t>Total</t>
  </si>
  <si>
    <t>New total</t>
  </si>
  <si>
    <t>max # of cracking plants (exact)</t>
  </si>
  <si>
    <t>max # of cracking plants</t>
  </si>
  <si>
    <t>input here ---&gt;</t>
  </si>
  <si>
    <t>Refineries</t>
  </si>
  <si>
    <t>Double Cracking / [(HO-&gt;LO) + LO] -&gt; PG</t>
  </si>
  <si>
    <r>
      <rPr>
        <b/>
        <i/>
        <u/>
        <sz val="11"/>
        <color theme="1"/>
        <rFont val="Calibri"/>
        <family val="2"/>
        <scheme val="minor"/>
      </rPr>
      <t>NOTE:</t>
    </r>
    <r>
      <rPr>
        <i/>
        <sz val="11"/>
        <color theme="1"/>
        <rFont val="Calibri"/>
        <family val="2"/>
        <scheme val="minor"/>
      </rPr>
      <t xml:space="preserve"> All values (except for "# of […]" ) are given in </t>
    </r>
    <r>
      <rPr>
        <b/>
        <i/>
        <sz val="11"/>
        <color theme="1"/>
        <rFont val="Calibri"/>
        <family val="2"/>
        <scheme val="minor"/>
      </rPr>
      <t>Volume per second</t>
    </r>
  </si>
  <si>
    <t>Cracking plants input</t>
  </si>
  <si>
    <t>Cracking plants output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</si>
</sst>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rgb="FF990000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2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9900CC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69F"/>
        <bgColor indexed="64"/>
      </patternFill>
    </fill>
    <fill>
      <patternFill patternType="solid">
        <fgColor rgb="FFFFEC9B"/>
        <bgColor indexed="64"/>
      </patternFill>
    </fill>
    <fill>
      <patternFill patternType="solid">
        <fgColor rgb="FFE8A7FF"/>
        <bgColor indexed="64"/>
      </patternFill>
    </fill>
  </fills>
  <borders count="21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medium">
        <color indexed="64"/>
      </top>
      <bottom style="double">
        <color rgb="FF3F3F3F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uble">
        <color rgb="FFFF8001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2" fillId="2" borderId="1" applyNumberFormat="0" applyAlignment="0" applyProtection="0"/>
    <xf numFmtId="0" fontId="3" fillId="0" borderId="0" applyNumberFormat="0" applyFill="0" applyBorder="0" applyAlignment="0" applyProtection="0"/>
    <xf numFmtId="0" fontId="1" fillId="3" borderId="2" applyNumberFormat="0" applyFont="0" applyAlignment="0" applyProtection="0"/>
  </cellStyleXfs>
  <cellXfs count="38">
    <xf numFmtId="0" fontId="0" fillId="0" borderId="0" xfId="0"/>
    <xf numFmtId="0" fontId="5" fillId="9" borderId="12" xfId="1" applyFont="1" applyFill="1" applyBorder="1" applyAlignment="1" applyProtection="1">
      <alignment horizontal="center" vertical="center"/>
      <protection locked="0"/>
    </xf>
    <xf numFmtId="0" fontId="5" fillId="9" borderId="1" xfId="1" applyFont="1" applyFill="1" applyBorder="1" applyAlignment="1" applyProtection="1">
      <alignment horizontal="center" vertical="center"/>
      <protection locked="0"/>
    </xf>
    <xf numFmtId="0" fontId="12" fillId="9" borderId="14" xfId="1" applyFont="1" applyFill="1" applyBorder="1" applyAlignment="1" applyProtection="1">
      <alignment horizontal="center" vertical="center"/>
      <protection locked="0"/>
    </xf>
    <xf numFmtId="0" fontId="12" fillId="9" borderId="1" xfId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6" fillId="3" borderId="3" xfId="3" applyFont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4" fillId="8" borderId="0" xfId="0" applyFont="1" applyFill="1" applyBorder="1" applyAlignment="1" applyProtection="1">
      <alignment horizontal="center" vertical="center"/>
    </xf>
    <xf numFmtId="0" fontId="0" fillId="4" borderId="8" xfId="0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4" fillId="5" borderId="10" xfId="0" applyFont="1" applyFill="1" applyBorder="1" applyAlignment="1" applyProtection="1">
      <alignment horizontal="center" vertical="center"/>
    </xf>
    <xf numFmtId="0" fontId="4" fillId="6" borderId="10" xfId="0" applyFont="1" applyFill="1" applyBorder="1" applyAlignment="1" applyProtection="1">
      <alignment horizontal="center" vertical="center"/>
    </xf>
    <xf numFmtId="0" fontId="4" fillId="7" borderId="10" xfId="0" applyFont="1" applyFill="1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0" fontId="3" fillId="0" borderId="16" xfId="0" applyFont="1" applyBorder="1" applyAlignment="1" applyProtection="1">
      <alignment horizontal="center" vertical="center"/>
    </xf>
    <xf numFmtId="0" fontId="3" fillId="0" borderId="17" xfId="2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0" fontId="0" fillId="10" borderId="0" xfId="0" applyFill="1" applyBorder="1" applyAlignment="1" applyProtection="1">
      <alignment horizontal="center" vertical="center"/>
    </xf>
    <xf numFmtId="0" fontId="0" fillId="10" borderId="8" xfId="0" applyFill="1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/>
    </xf>
    <xf numFmtId="0" fontId="4" fillId="11" borderId="10" xfId="0" applyFont="1" applyFill="1" applyBorder="1" applyAlignment="1" applyProtection="1">
      <alignment horizontal="center" vertical="center"/>
    </xf>
    <xf numFmtId="0" fontId="4" fillId="12" borderId="10" xfId="0" applyFont="1" applyFill="1" applyBorder="1" applyAlignment="1" applyProtection="1">
      <alignment horizontal="center" vertical="center"/>
    </xf>
    <xf numFmtId="0" fontId="4" fillId="13" borderId="10" xfId="0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7" fillId="0" borderId="5" xfId="0" applyFont="1" applyBorder="1" applyAlignment="1" applyProtection="1">
      <alignment horizontal="center" vertical="center"/>
    </xf>
    <xf numFmtId="0" fontId="9" fillId="0" borderId="0" xfId="0" applyFont="1" applyAlignment="1" applyProtection="1">
      <alignment horizontal="left" vertical="center"/>
    </xf>
  </cellXfs>
  <cellStyles count="4">
    <cellStyle name="Notiz" xfId="3" builtinId="10"/>
    <cellStyle name="Standard" xfId="0" builtinId="0"/>
    <cellStyle name="Warnender Text" xfId="2" builtinId="11"/>
    <cellStyle name="Zelle überprüfen" xfId="1" builtinId="23"/>
  </cellStyles>
  <dxfs count="0"/>
  <tableStyles count="0" defaultTableStyle="TableStyleMedium2" defaultPivotStyle="PivotStyleLight16"/>
  <colors>
    <mruColors>
      <color rgb="FF990000"/>
      <color rgb="FFE8A7FF"/>
      <color rgb="FFFFEC9B"/>
      <color rgb="FFFFC69F"/>
      <color rgb="FFFF6600"/>
      <color rgb="FF9900CC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28"/>
  <sheetViews>
    <sheetView tabSelected="1" workbookViewId="0">
      <selection activeCell="D20" sqref="D20"/>
    </sheetView>
  </sheetViews>
  <sheetFormatPr baseColWidth="10" defaultColWidth="30.7109375" defaultRowHeight="24.95" customHeight="1" x14ac:dyDescent="0.25"/>
  <cols>
    <col min="1" max="16384" width="30.7109375" style="5"/>
  </cols>
  <sheetData>
    <row r="3" spans="2:7" ht="24.95" customHeight="1" x14ac:dyDescent="0.25">
      <c r="E3" s="6" t="s">
        <v>21</v>
      </c>
    </row>
    <row r="4" spans="2:7" ht="24.95" customHeight="1" thickBot="1" x14ac:dyDescent="0.3"/>
    <row r="5" spans="2:7" ht="24.95" customHeight="1" thickBot="1" x14ac:dyDescent="0.3">
      <c r="B5" s="7" t="s">
        <v>20</v>
      </c>
      <c r="C5" s="8" t="s">
        <v>1</v>
      </c>
      <c r="D5" s="1">
        <v>0</v>
      </c>
      <c r="E5" s="9"/>
      <c r="F5" s="10" t="s">
        <v>6</v>
      </c>
      <c r="G5" s="11" t="s">
        <v>7</v>
      </c>
    </row>
    <row r="6" spans="2:7" ht="24.95" customHeight="1" thickTop="1" thickBot="1" x14ac:dyDescent="0.3">
      <c r="B6" s="7" t="s">
        <v>20</v>
      </c>
      <c r="C6" s="12" t="s">
        <v>0</v>
      </c>
      <c r="D6" s="2">
        <v>0</v>
      </c>
      <c r="E6" s="13"/>
      <c r="F6" s="14">
        <f xml:space="preserve"> 2*(D5+D6)</f>
        <v>0</v>
      </c>
      <c r="G6" s="15">
        <f>D6</f>
        <v>0</v>
      </c>
    </row>
    <row r="7" spans="2:7" ht="24.95" customHeight="1" thickTop="1" x14ac:dyDescent="0.25">
      <c r="C7" s="12"/>
      <c r="D7" s="16"/>
      <c r="E7" s="16"/>
      <c r="F7" s="16"/>
      <c r="G7" s="17"/>
    </row>
    <row r="8" spans="2:7" ht="24.95" customHeight="1" x14ac:dyDescent="0.25">
      <c r="C8" s="12"/>
      <c r="D8" s="35" t="s">
        <v>8</v>
      </c>
      <c r="E8" s="35"/>
      <c r="F8" s="35"/>
      <c r="G8" s="17"/>
    </row>
    <row r="9" spans="2:7" ht="24.95" customHeight="1" x14ac:dyDescent="0.25">
      <c r="C9" s="12"/>
      <c r="D9" s="16" t="s">
        <v>3</v>
      </c>
      <c r="E9" s="16" t="s">
        <v>4</v>
      </c>
      <c r="F9" s="16" t="s">
        <v>5</v>
      </c>
      <c r="G9" s="17"/>
    </row>
    <row r="10" spans="2:7" ht="24.95" customHeight="1" thickBot="1" x14ac:dyDescent="0.3">
      <c r="C10" s="18" t="s">
        <v>2</v>
      </c>
      <c r="D10" s="19">
        <f xml:space="preserve"> (3/5)*D5 + (1/5)*D6</f>
        <v>0</v>
      </c>
      <c r="E10" s="20">
        <f xml:space="preserve"> (3/5)*D5 + (4.5/5)*D6</f>
        <v>0</v>
      </c>
      <c r="F10" s="21">
        <f xml:space="preserve"> (4/5)*D5 + (5.5/5)*D6</f>
        <v>0</v>
      </c>
      <c r="G10" s="22"/>
    </row>
    <row r="13" spans="2:7" ht="24.95" customHeight="1" x14ac:dyDescent="0.25">
      <c r="E13" s="6" t="s">
        <v>9</v>
      </c>
    </row>
    <row r="14" spans="2:7" ht="24.95" customHeight="1" thickBot="1" x14ac:dyDescent="0.3"/>
    <row r="15" spans="2:7" ht="24.95" hidden="1" customHeight="1" x14ac:dyDescent="0.25"/>
    <row r="16" spans="2:7" ht="24.95" customHeight="1" x14ac:dyDescent="0.25">
      <c r="C16" s="23"/>
      <c r="D16" s="36" t="s">
        <v>22</v>
      </c>
      <c r="E16" s="36"/>
      <c r="F16" s="36"/>
      <c r="G16" s="11"/>
    </row>
    <row r="17" spans="2:7" ht="24.95" customHeight="1" x14ac:dyDescent="0.25">
      <c r="C17" s="24"/>
      <c r="D17" s="16" t="s">
        <v>12</v>
      </c>
      <c r="E17" s="16" t="s">
        <v>13</v>
      </c>
      <c r="F17" s="16" t="s">
        <v>5</v>
      </c>
      <c r="G17" s="17" t="s">
        <v>16</v>
      </c>
    </row>
    <row r="18" spans="2:7" ht="24.95" hidden="1" customHeight="1" x14ac:dyDescent="0.25">
      <c r="C18" s="24" t="s">
        <v>18</v>
      </c>
      <c r="D18" s="16">
        <f xml:space="preserve"> D10/((4/5)/0.8)</f>
        <v>0</v>
      </c>
      <c r="E18" s="16">
        <f>(E10+D23)/((3/5)/0.8)</f>
        <v>0</v>
      </c>
      <c r="F18" s="16" t="s">
        <v>14</v>
      </c>
      <c r="G18" s="17"/>
    </row>
    <row r="19" spans="2:7" ht="24.95" customHeight="1" thickBot="1" x14ac:dyDescent="0.3">
      <c r="C19" s="25" t="s">
        <v>19</v>
      </c>
      <c r="D19" s="26">
        <f>ROUNDUP(D18,0)</f>
        <v>0</v>
      </c>
      <c r="E19" s="26">
        <f>ROUNDUP(E18,0)</f>
        <v>0</v>
      </c>
      <c r="F19" s="27" t="s">
        <v>14</v>
      </c>
      <c r="G19" s="28"/>
    </row>
    <row r="20" spans="2:7" ht="24.95" customHeight="1" thickTop="1" thickBot="1" x14ac:dyDescent="0.3">
      <c r="B20" s="7" t="s">
        <v>20</v>
      </c>
      <c r="C20" s="24" t="s">
        <v>10</v>
      </c>
      <c r="D20" s="3">
        <v>0</v>
      </c>
      <c r="E20" s="4">
        <v>0</v>
      </c>
      <c r="F20" s="16"/>
      <c r="G20" s="17">
        <f>D20+E20</f>
        <v>0</v>
      </c>
    </row>
    <row r="21" spans="2:7" ht="24.95" hidden="1" customHeight="1" thickTop="1" x14ac:dyDescent="0.25">
      <c r="C21" s="24" t="s">
        <v>11</v>
      </c>
      <c r="D21" s="16">
        <f>IF(D20&lt;D18, D20, IF(D20=D19,D18,"INVALID"))</f>
        <v>0</v>
      </c>
      <c r="E21" s="16">
        <f>IF(E20&lt;E18, E20, IF(E20=E19,E18,"INVALID"))</f>
        <v>0</v>
      </c>
      <c r="F21" s="16"/>
      <c r="G21" s="17"/>
    </row>
    <row r="22" spans="2:7" ht="24.95" customHeight="1" thickTop="1" x14ac:dyDescent="0.25">
      <c r="C22" s="24" t="s">
        <v>24</v>
      </c>
      <c r="D22" s="16">
        <f>((4/5)/0.8)*D21</f>
        <v>0</v>
      </c>
      <c r="E22" s="16">
        <f>((3/5)/0.8)*E21</f>
        <v>0</v>
      </c>
      <c r="F22" s="16"/>
      <c r="G22" s="17"/>
    </row>
    <row r="23" spans="2:7" ht="24.95" customHeight="1" x14ac:dyDescent="0.25">
      <c r="C23" s="24" t="s">
        <v>25</v>
      </c>
      <c r="D23" s="16">
        <f xml:space="preserve"> ((3/5)/0.8)*D21</f>
        <v>0</v>
      </c>
      <c r="E23" s="16">
        <f>((2/5)/0.8)*E21</f>
        <v>0</v>
      </c>
      <c r="F23" s="16" t="s">
        <v>14</v>
      </c>
      <c r="G23" s="17"/>
    </row>
    <row r="24" spans="2:7" ht="24.95" customHeight="1" x14ac:dyDescent="0.25">
      <c r="C24" s="24" t="s">
        <v>15</v>
      </c>
      <c r="D24" s="29">
        <f>((3/5)/0.8) * D21</f>
        <v>0</v>
      </c>
      <c r="E24" s="29">
        <f>((3/5)/0.8)*E21</f>
        <v>0</v>
      </c>
      <c r="F24" s="16"/>
      <c r="G24" s="30">
        <f>D24+E24</f>
        <v>0</v>
      </c>
    </row>
    <row r="25" spans="2:7" ht="24.95" customHeight="1" thickBot="1" x14ac:dyDescent="0.3">
      <c r="C25" s="31" t="s">
        <v>17</v>
      </c>
      <c r="D25" s="32">
        <f>IF(D21="INVALID", "INVALID!", D10-D22)</f>
        <v>0</v>
      </c>
      <c r="E25" s="33">
        <f>IF(E21="INVALID", "INVALID!",IF(ABS(E10-E22+D23)&lt;0.0001, 0, E10-E22+D23))</f>
        <v>0</v>
      </c>
      <c r="F25" s="34">
        <f>F10+E23</f>
        <v>0</v>
      </c>
      <c r="G25" s="22"/>
    </row>
    <row r="28" spans="2:7" ht="24.95" customHeight="1" x14ac:dyDescent="0.25">
      <c r="C28" s="37" t="s">
        <v>23</v>
      </c>
      <c r="D28" s="37"/>
      <c r="E28" s="37"/>
      <c r="F28" s="37"/>
      <c r="G28" s="37"/>
    </row>
  </sheetData>
  <sheetProtection algorithmName="SHA-512" hashValue="/d2H7xYx7sXkvVA747+rbCdGugS7ht+0w6A4hJynuBjKIDgZUuy0SxYQnVv3hp/SNM8bx03RokSUrwb7HDiYpw==" saltValue="nooAWkpkTY/VvTEuC7eWcw==" spinCount="100000" sheet="1" objects="1" scenarios="1" selectLockedCells="1"/>
  <mergeCells count="3">
    <mergeCell ref="D8:F8"/>
    <mergeCell ref="D16:F16"/>
    <mergeCell ref="C28:G28"/>
  </mergeCells>
  <dataValidations count="5">
    <dataValidation type="whole" operator="greaterThan" allowBlank="1" showErrorMessage="1" errorTitle="Invalid entry" error="The value you have entered is not permitted. Please enter a positive, whole number." promptTitle="Number of refineries" prompt="enter a positive whole number" sqref="D6">
      <formula1>-1</formula1>
    </dataValidation>
    <dataValidation type="whole" allowBlank="1" showErrorMessage="1" errorTitle="Invalid entry" error="The value you have entered is not permitted. Please enter a positive, whole number (or zero). The value must not be higher than &quot;max # of cracking plants&quot;." promptTitle="Number of cracking plants" prompt="Please enter a positive, whole number. The value must not be higher than &quot;max # of cracking plants&quot;." sqref="E20">
      <formula1>0</formula1>
      <formula2>E19</formula2>
    </dataValidation>
    <dataValidation type="whole" allowBlank="1" showErrorMessage="1" errorTitle="Invalid entry" error="The value you have entered is not permitted. Please enter a positive, whole number (or zero). The value must not be higher than &quot;max # of cracking plants&quot;." promptTitle="Number of cracking plants" prompt="Please enter a positive, whole number (or zero). The value must not be higher than &quot;max # of cracking plants&quot;." sqref="D20">
      <formula1>0</formula1>
      <formula2>D19</formula2>
    </dataValidation>
    <dataValidation type="whole" allowBlank="1" showInputMessage="1" showErrorMessage="1" sqref="E23">
      <formula1>0</formula1>
      <formula2>E19</formula2>
    </dataValidation>
    <dataValidation type="whole" operator="greaterThan" allowBlank="1" showErrorMessage="1" errorTitle="Invalid entry" error="The value you have entered is not permitted. Please enter a positive, whole number." promptTitle="Number of refineries" prompt="enter a positive whole number" sqref="D5">
      <formula1>-1</formula1>
    </dataValidation>
  </dataValidation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Nexus</dc:creator>
  <cp:lastModifiedBy>Nexus</cp:lastModifiedBy>
  <dcterms:created xsi:type="dcterms:W3CDTF">2016-06-23T02:54:46Z</dcterms:created>
  <dcterms:modified xsi:type="dcterms:W3CDTF">2016-06-24T12:14:47Z</dcterms:modified>
</cp:coreProperties>
</file>